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840" firstSheet="1" activeTab="3"/>
  </bookViews>
  <sheets>
    <sheet name="Rekapitulace stavby" sheetId="1" r:id="rId1"/>
    <sheet name="Valenta_1702_Z1 - Moderni..." sheetId="2" r:id="rId2"/>
    <sheet name="1 - Modernizace kotelny" sheetId="3" r:id="rId3"/>
    <sheet name="2 - Přípojka tepla do obj..." sheetId="4" r:id="rId4"/>
  </sheets>
  <definedNames>
    <definedName name="_xlnm.Print_Titles" localSheetId="2">'1 - Modernizace kotelny'!$133:$133</definedName>
    <definedName name="_xlnm.Print_Titles" localSheetId="3">'2 - Přípojka tepla do obj...'!$122:$122</definedName>
    <definedName name="_xlnm.Print_Titles" localSheetId="0">'Rekapitulace stavby'!$85:$85</definedName>
    <definedName name="_xlnm.Print_Titles" localSheetId="1">'Valenta_1702_Z1 - Moderni...'!$106:$106</definedName>
    <definedName name="_xlnm.Print_Area" localSheetId="2">'1 - Modernizace kotelny'!$C$4:$Q$70,'1 - Modernizace kotelny'!$C$76:$Q$117,'1 - Modernizace kotelny'!$C$123:$Q$292</definedName>
    <definedName name="_xlnm.Print_Area" localSheetId="3">'2 - Přípojka tepla do obj...'!$C$4:$Q$70,'2 - Přípojka tepla do obj...'!$C$76:$Q$106,'2 - Přípojka tepla do obj...'!$C$112:$Q$210</definedName>
    <definedName name="_xlnm.Print_Area" localSheetId="0">'Rekapitulace stavby'!$C$4:$AP$70,'Rekapitulace stavby'!$C$76:$AP$94</definedName>
    <definedName name="_xlnm.Print_Area" localSheetId="1">'Valenta_1702_Z1 - Moderni...'!$C$4:$Q$70,'Valenta_1702_Z1 - Moderni...'!$C$76:$Q$91,'Valenta_1702_Z1 - Moderni...'!$C$97:$Q$107</definedName>
  </definedNames>
  <calcPr fullCalcOnLoad="1"/>
</workbook>
</file>

<file path=xl/sharedStrings.xml><?xml version="1.0" encoding="utf-8"?>
<sst xmlns="http://schemas.openxmlformats.org/spreadsheetml/2006/main" count="3419" uniqueCount="809">
  <si>
    <t>2012</t>
  </si>
  <si>
    <t>List obsahuje:</t>
  </si>
  <si>
    <t>1) Souhrnný list stavby</t>
  </si>
  <si>
    <t>2) Rekapitulace objektů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</si>
  <si>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</si>
  <si>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</si>
  <si>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</si>
  <si>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</si>
  <si>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</si>
  <si>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</si>
  <si>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</si>
  <si>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</si>
  <si>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</si>
  <si>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</si>
  <si>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</si>
  <si>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</si>
  <si>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Valenta_1702_Z1</t>
  </si>
  <si>
    <t>Stavba:</t>
  </si>
  <si>
    <t>Modernizace kotelny v objektu Bulharská č.p.15 a 6</t>
  </si>
  <si>
    <t>JKSO:</t>
  </si>
  <si>
    <t>CC-CZ:</t>
  </si>
  <si>
    <t>Místo:</t>
  </si>
  <si>
    <t xml:space="preserve"> </t>
  </si>
  <si>
    <t>Datum:</t>
  </si>
  <si>
    <t>27. 11. 2017</t>
  </si>
  <si>
    <t>Objednatel:</t>
  </si>
  <si>
    <t>IČ:</t>
  </si>
  <si>
    <t>Město Nový Jičín, Masarykovo náměstí 1</t>
  </si>
  <si>
    <t>DIČ:</t>
  </si>
  <si>
    <t>Zhotovitel:</t>
  </si>
  <si>
    <t>Projektant:</t>
  </si>
  <si>
    <t>Endum CZ s.r.o., Dělnická 336, Mořkov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</si>
  <si>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</si>
  <si>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</si>
  <si>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</si>
  <si>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</si>
  <si>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</si>
  <si>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</si>
  <si>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</si>
  <si>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</si>
  <si>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</si>
  <si>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</si>
  <si>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</si>
  <si>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</si>
  <si>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</si>
  <si>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</si>
  <si>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</si>
  <si>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</si>
  <si>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</si>
  <si>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</si>
  <si>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</si>
  <si>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</si>
  <si>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</si>
  <si>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</si>
  <si>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</si>
  <si>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</si>
  <si>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</si>
  <si>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</si>
  <si>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</si>
  <si>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</si>
  <si>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</si>
  <si>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</si>
  <si>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</si>
  <si>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</si>
  <si>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</si>
  <si>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</si>
  <si>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</si>
  <si>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</si>
  <si>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</si>
  <si>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</si>
  <si>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</si>
  <si>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</si>
  <si>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</si>
  <si>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</si>
  <si>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</si>
  <si>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</si>
  <si>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{a6017147-6ca8-4258-963f-9c6af99268ab}</t>
  </si>
  <si>
    <t>{00000000-0000-0000-0000-000000000000}</t>
  </si>
  <si>
    <t>/</t>
  </si>
  <si>
    <t>1</t>
  </si>
  <si>
    <t>###NOINSERT###</t>
  </si>
  <si>
    <t>Modernizace kotelny</t>
  </si>
  <si>
    <t>{1ae719a0-ff67-4c57-bbef-e8d5cde8b396}</t>
  </si>
  <si>
    <t>2</t>
  </si>
  <si>
    <t>Přípojka tepla do objektu 301/7</t>
  </si>
  <si>
    <t>{74c08d91-b1a8-40d7-8b8a-5a489049ac91}</t>
  </si>
  <si>
    <t>2) Ostatní náklady ze souhrnného listu</t>
  </si>
  <si>
    <t>Procent. zadání
[% nákladů rozpočtu]</t>
  </si>
  <si>
    <t>Zařazení nákladů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</si>
  <si>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</si>
  <si>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</si>
  <si>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</si>
  <si>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</si>
  <si>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</si>
  <si>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</si>
  <si>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KRYCÍ LIST ROZPOČTU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</si>
  <si>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</si>
  <si>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</si>
  <si>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</si>
  <si>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</si>
  <si>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</si>
  <si>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</si>
  <si>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</si>
  <si>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</si>
  <si>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</si>
  <si>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</si>
  <si>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</si>
  <si>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</si>
  <si>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</si>
  <si>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</si>
  <si>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</si>
  <si>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</si>
  <si>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</si>
  <si>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</si>
  <si>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</si>
  <si>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</si>
  <si>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</si>
  <si>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</si>
  <si>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Objekt:</t>
  </si>
  <si>
    <t>1 - Modernizace kotelny</t>
  </si>
  <si>
    <t>HSV - Práce a dodávky HSV</t>
  </si>
  <si>
    <t xml:space="preserve">    2 - Zakládání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</si>
  <si>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</si>
  <si>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</si>
  <si>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</si>
  <si>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</si>
  <si>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</si>
  <si>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</si>
  <si>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</si>
  <si>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</si>
  <si>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724 - Zdravotechnika - strojní vybavení</t>
  </si>
  <si>
    <t xml:space="preserve">    727 - Zdravotechnika - požární ochrana</t>
  </si>
  <si>
    <t xml:space="preserve">    731 - Ústřední vytápění - kotelny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</si>
  <si>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</si>
  <si>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</si>
  <si>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</si>
  <si>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751 - Vzduchotechnika</t>
  </si>
  <si>
    <t xml:space="preserve">    764 - Konstrukce klempířské</t>
  </si>
  <si>
    <t xml:space="preserve">    767 - Konstrukce zámečnické</t>
  </si>
  <si>
    <t xml:space="preserve">    783 - Dokončovací práce - nátěry</t>
  </si>
  <si>
    <t>M - Práce a dodávky M</t>
  </si>
  <si>
    <t xml:space="preserve">    23-M - Montáže potrubí</t>
  </si>
  <si>
    <t>HZS - Hodinové zúčtovací sazby</t>
  </si>
  <si>
    <t>Zařízení staveniště</t>
  </si>
  <si>
    <t>VRN</t>
  </si>
  <si>
    <t>Provozní vlivy</t>
  </si>
  <si>
    <t>ROZPOCET</t>
  </si>
  <si>
    <t>K</t>
  </si>
  <si>
    <t>278381165</t>
  </si>
  <si>
    <t>Základy pod technologická zařízení půdorysné plochy do 2 m2 z betonu prostého tř. C 20/25</t>
  </si>
  <si>
    <t>m3</t>
  </si>
  <si>
    <t>4</t>
  </si>
  <si>
    <t>-667357935</t>
  </si>
  <si>
    <t>1,80*1,00*0,10*2</t>
  </si>
  <si>
    <t>VV</t>
  </si>
  <si>
    <t>997013111</t>
  </si>
  <si>
    <t>Vnitrostaveništní doprava suti a vybouraných hmot pro budovy v do 6 m s použitím mechanizace</t>
  </si>
  <si>
    <t>t</t>
  </si>
  <si>
    <t>1378178601</t>
  </si>
  <si>
    <t>3</t>
  </si>
  <si>
    <t>997013501</t>
  </si>
  <si>
    <t>Odvoz suti a vybouraných hmot na skládku nebo meziskládku do 1 km se složením</t>
  </si>
  <si>
    <t>-1888783726</t>
  </si>
  <si>
    <t>997013509</t>
  </si>
  <si>
    <t>Příplatek k odvozu suti a vybouraných hmot na skládku ZKD 1 km přes 1 km</t>
  </si>
  <si>
    <t>446322871</t>
  </si>
  <si>
    <t>3,178*4</t>
  </si>
  <si>
    <t>5</t>
  </si>
  <si>
    <t>997013814</t>
  </si>
  <si>
    <t>Poplatek za uložení stavebního odpadu z izolačních hmot na skládce (skládkovné)</t>
  </si>
  <si>
    <t>-1389732683</t>
  </si>
  <si>
    <t>6</t>
  </si>
  <si>
    <t>998011001</t>
  </si>
  <si>
    <t>Přesun hmot pro budovy zděné v do 6 m</t>
  </si>
  <si>
    <t>-1625260628</t>
  </si>
  <si>
    <t>7</t>
  </si>
  <si>
    <t>711142559R</t>
  </si>
  <si>
    <t>Zaizolování prostupu přes obvodovou konstrukci proti vlhkosti do energokanálu, D+M</t>
  </si>
  <si>
    <t>kpl</t>
  </si>
  <si>
    <t>16</t>
  </si>
  <si>
    <t>887274884</t>
  </si>
  <si>
    <t>8</t>
  </si>
  <si>
    <t>713463211</t>
  </si>
  <si>
    <t>Montáž izolace tepelné potrubí a ohybů potrubními pouzdry s Al fólií staženými Al páskou 1x D do 50 mm</t>
  </si>
  <si>
    <t>m</t>
  </si>
  <si>
    <t>-429371104</t>
  </si>
  <si>
    <t>25+12+170</t>
  </si>
  <si>
    <t>9</t>
  </si>
  <si>
    <t>713463212</t>
  </si>
  <si>
    <t>Montáž izolace tepelné potrubí a ohybů potrubními pouzdry s Al fólií staženými Al páskou 1x D do 100 mm</t>
  </si>
  <si>
    <t>319227764</t>
  </si>
  <si>
    <t>6+1+12+12+16</t>
  </si>
  <si>
    <t>10</t>
  </si>
  <si>
    <t>M</t>
  </si>
  <si>
    <t>631545321</t>
  </si>
  <si>
    <t>Potrubní pouzdra s polepem z kašírované Al fólie 35/30 mm</t>
  </si>
  <si>
    <t>32</t>
  </si>
  <si>
    <t>-714574047</t>
  </si>
  <si>
    <t>11</t>
  </si>
  <si>
    <t>631545741</t>
  </si>
  <si>
    <t>Potrubní pouzdra s polepem z kašírované Al fólie 49/40 mm</t>
  </si>
  <si>
    <t>-1344910524</t>
  </si>
  <si>
    <t>12</t>
  </si>
  <si>
    <t>631546051</t>
  </si>
  <si>
    <t>Potrubní pouzdra s polepem z kašírované Al fólie 60/50 mm</t>
  </si>
  <si>
    <t>632115519</t>
  </si>
  <si>
    <t>13</t>
  </si>
  <si>
    <t>631546171</t>
  </si>
  <si>
    <t>Potrubní pouzdra s polepem z kašírované Al fólie 65/70 mm</t>
  </si>
  <si>
    <t>737464975</t>
  </si>
  <si>
    <t>14</t>
  </si>
  <si>
    <t>631546172</t>
  </si>
  <si>
    <t>Potrubní pouzdra s polepem z kašírované Al fólie 80/80 mm</t>
  </si>
  <si>
    <t>457017175</t>
  </si>
  <si>
    <t>631546173</t>
  </si>
  <si>
    <t>Potrubní pouzdra s polepem z kašírované Al fólie 100/100 mm</t>
  </si>
  <si>
    <t>1219748575</t>
  </si>
  <si>
    <t>631546174</t>
  </si>
  <si>
    <t>Potrubní pouzdra s polepem z kašírované Al fólie 125/100 mm</t>
  </si>
  <si>
    <t>-33385123</t>
  </si>
  <si>
    <t>17</t>
  </si>
  <si>
    <t>631546175</t>
  </si>
  <si>
    <t>Potrubní pouzdra s polepem z kašírované Al fólie 150/100 mm</t>
  </si>
  <si>
    <t>1024081825</t>
  </si>
  <si>
    <t>18</t>
  </si>
  <si>
    <t>713471124</t>
  </si>
  <si>
    <t>Montáž tepelné izolace armatur pásy</t>
  </si>
  <si>
    <t>m2</t>
  </si>
  <si>
    <t>1918504475</t>
  </si>
  <si>
    <t>19</t>
  </si>
  <si>
    <t>631509800</t>
  </si>
  <si>
    <t>rohož lamelová ISOVER ML3 600x12000 tl.20 mm, s hliníkovou úpravou</t>
  </si>
  <si>
    <t>109271191</t>
  </si>
  <si>
    <t>20</t>
  </si>
  <si>
    <t>998713201</t>
  </si>
  <si>
    <t>Přesun hmot procentní pro izolace tepelné v objektech v do 6 m</t>
  </si>
  <si>
    <t>%</t>
  </si>
  <si>
    <t>838182118</t>
  </si>
  <si>
    <t>721174042</t>
  </si>
  <si>
    <t>Potrubí kanalizační z PP připojovací systém HT DN 40</t>
  </si>
  <si>
    <t>-1996929282</t>
  </si>
  <si>
    <t>22</t>
  </si>
  <si>
    <t>721290111</t>
  </si>
  <si>
    <t>Zkouška těsnosti potrubí kanalizace vodou do DN 125</t>
  </si>
  <si>
    <t>174883761</t>
  </si>
  <si>
    <t>23</t>
  </si>
  <si>
    <t>998721201</t>
  </si>
  <si>
    <t>Přesun hmot procentní pro vnitřní kanalizace v objektech v do 6 m</t>
  </si>
  <si>
    <t>-785295767</t>
  </si>
  <si>
    <t>24</t>
  </si>
  <si>
    <t>722174003R</t>
  </si>
  <si>
    <t>Vícevrstvé plastové potrubí s čedičovým vláknem PP-RCTS3,2 (včetně tvarovek, přechodek PN 16 D 25 x 3,5 mm)</t>
  </si>
  <si>
    <t>678834398</t>
  </si>
  <si>
    <t>25</t>
  </si>
  <si>
    <t>722181232</t>
  </si>
  <si>
    <t>Ochrana vodovodního potrubí přilepenými termoizolačními trubicemi z PE tl do 13 mm DN do 45 mm</t>
  </si>
  <si>
    <t>136911691</t>
  </si>
  <si>
    <t>26</t>
  </si>
  <si>
    <t>722240123</t>
  </si>
  <si>
    <t>Kohout kulový plastový PPR DN 25</t>
  </si>
  <si>
    <t>kus</t>
  </si>
  <si>
    <t>25721638</t>
  </si>
  <si>
    <t>27</t>
  </si>
  <si>
    <t>722290226</t>
  </si>
  <si>
    <t>Zkouška těsnosti vodovodního potrubí závitového do DN 50</t>
  </si>
  <si>
    <t>-574692615</t>
  </si>
  <si>
    <t>28</t>
  </si>
  <si>
    <t>722290234</t>
  </si>
  <si>
    <t>Proplach a dezinfekce vodovodního potrubí do DN 80</t>
  </si>
  <si>
    <t>-501497306</t>
  </si>
  <si>
    <t>29</t>
  </si>
  <si>
    <t>998722201</t>
  </si>
  <si>
    <t>Přesun hmot procentní pro vnitřní vodovod v objektech v do 6 m</t>
  </si>
  <si>
    <t>-808098787</t>
  </si>
  <si>
    <t>30</t>
  </si>
  <si>
    <t>723190991R</t>
  </si>
  <si>
    <t>-87388403</t>
  </si>
  <si>
    <t>31</t>
  </si>
  <si>
    <t>998723201</t>
  </si>
  <si>
    <t>Přesun hmot procentní pro vnitřní plynovod v objektech v do 6 m</t>
  </si>
  <si>
    <t>201669231</t>
  </si>
  <si>
    <t>724211252R</t>
  </si>
  <si>
    <t>Automatický změkčovací filtr, orientační průtok 1,5m3, připojovací dimenze G3/4", objem náplně katexu 11 litrů, rozměry: 860x1100x935mm, 1N-230V zásuvka, P=5W, včetně bypasového montážního bloku,</t>
  </si>
  <si>
    <t>soubor</t>
  </si>
  <si>
    <t>-2002701687</t>
  </si>
  <si>
    <t>33</t>
  </si>
  <si>
    <t>724211253R</t>
  </si>
  <si>
    <t>Dávkovací blok DB 3/4", Skládá se z: impulzní vodoměr, zpětná klapka, vstřikovací kus, dávkovací čerpadlo - proporcionální dávkování, zásobní nádrž na chemii, sací koš se sondou hlídání minimální hladiny, propojovací kabely a hadičky, zpětná klapka za vod</t>
  </si>
  <si>
    <t>-1251373587</t>
  </si>
  <si>
    <t>34</t>
  </si>
  <si>
    <t>724231129R</t>
  </si>
  <si>
    <t xml:space="preserve">Tlakoměr  prům. 100 mm rozsah: 0 - 600kPa včetně kondenzační smyčky s 3-cestným zkušebním kohoutem a 1 m připojovacího potrubí DN15 </t>
  </si>
  <si>
    <t>-264358989</t>
  </si>
  <si>
    <t>35</t>
  </si>
  <si>
    <t>724231131R</t>
  </si>
  <si>
    <t>Tlakoměr pro měření zanesení filtru prům. 100mm, připojení G1/2"  rozsah: 0 - 600kPa. Včetně kondenzační smyčky s 3-cestným zkušebním kohoutem, připojovacím potrubím a 2 ks uzavíracích kulových kohoutů.</t>
  </si>
  <si>
    <t>-1189542107</t>
  </si>
  <si>
    <t>36</t>
  </si>
  <si>
    <t>724242211R</t>
  </si>
  <si>
    <t>Vložkový filtr doplňovací vody DN 3/4", PN10, porozita 50 μm, včetně připojovacích šroubení</t>
  </si>
  <si>
    <t>160299537</t>
  </si>
  <si>
    <t>37</t>
  </si>
  <si>
    <t>724242519R</t>
  </si>
  <si>
    <t xml:space="preserve">Neutralizační zařízení </t>
  </si>
  <si>
    <t>1589330198</t>
  </si>
  <si>
    <t>38</t>
  </si>
  <si>
    <t>998724201</t>
  </si>
  <si>
    <t>Přesun hmot procentní pro strojní vybavení v objektech v do 6 m</t>
  </si>
  <si>
    <t>-606419492</t>
  </si>
  <si>
    <t>39</t>
  </si>
  <si>
    <t>727111146</t>
  </si>
  <si>
    <t>Prostup předizolovaného kovového potrubí D 54 mm stěnou</t>
  </si>
  <si>
    <t>1410213918</t>
  </si>
  <si>
    <t>40</t>
  </si>
  <si>
    <t>731100919R</t>
  </si>
  <si>
    <t>-1916999322</t>
  </si>
  <si>
    <t>41</t>
  </si>
  <si>
    <t>731191945</t>
  </si>
  <si>
    <t>Napuštění kotle po opravě plocha kotle do 100 m2</t>
  </si>
  <si>
    <t>1314858616</t>
  </si>
  <si>
    <t>42</t>
  </si>
  <si>
    <t>731191991R</t>
  </si>
  <si>
    <t>-2004966197</t>
  </si>
  <si>
    <t>43</t>
  </si>
  <si>
    <t>731244495R</t>
  </si>
  <si>
    <t>-492176843</t>
  </si>
  <si>
    <t>44</t>
  </si>
  <si>
    <t>731244496R</t>
  </si>
  <si>
    <t>Sestava bezpečnostních armatur složená: Havarijní presostat s resetovacím tlačítkem, havarijní termostat, Pojistný ventil 3/4"x1" o.p. 4bar</t>
  </si>
  <si>
    <t>874340139</t>
  </si>
  <si>
    <t>45</t>
  </si>
  <si>
    <t>731810491</t>
  </si>
  <si>
    <t>Spalinová kaskáda plastová 2x142kW o průměru 200mm pro napojení kotlů</t>
  </si>
  <si>
    <t>-730028253</t>
  </si>
  <si>
    <t>46</t>
  </si>
  <si>
    <t>731890801</t>
  </si>
  <si>
    <t>Přemístění demontovaných kotelen umístěných ve výšce nebo hloubce objektu do 6 m</t>
  </si>
  <si>
    <t>805787992</t>
  </si>
  <si>
    <t>47</t>
  </si>
  <si>
    <t>998731201</t>
  </si>
  <si>
    <t>Přesun hmot procentní pro kotelny v objektech v do 6 m</t>
  </si>
  <si>
    <t>-692211921</t>
  </si>
  <si>
    <t>48</t>
  </si>
  <si>
    <t>49</t>
  </si>
  <si>
    <t>732331614R</t>
  </si>
  <si>
    <t>Tlaková expanzní nádoba s butylovým vakem, objem 25litrů, PN10, kulový kohout pro zajištění expanzní nádoby 3/4"</t>
  </si>
  <si>
    <t>1784632218</t>
  </si>
  <si>
    <t>50</t>
  </si>
  <si>
    <t>732332619R</t>
  </si>
  <si>
    <t>Expanzní automat s odplyněním, jednočerpadlové, 1N-230V, 50Hz, P=0,75kW zásuvka, tlaková expanzní nádoba s butylovým vakem, objem 50litrů, PN10, primární nádoba objem 500 litrů, automat zajišťuje odplynění a dopouštění</t>
  </si>
  <si>
    <t>-815647204</t>
  </si>
  <si>
    <t>51</t>
  </si>
  <si>
    <t>732390935R</t>
  </si>
  <si>
    <t>Zaslepení stávající expanze u kotle 1c</t>
  </si>
  <si>
    <t>-1564389776</t>
  </si>
  <si>
    <t>52</t>
  </si>
  <si>
    <t>732420878R</t>
  </si>
  <si>
    <t>Demontáž stávajících čerpadlových sestav pozice 5 a 6 v objektu č.p. 15</t>
  </si>
  <si>
    <t>-1806555393</t>
  </si>
  <si>
    <t>53</t>
  </si>
  <si>
    <t>732422214</t>
  </si>
  <si>
    <t>28096386</t>
  </si>
  <si>
    <t>56</t>
  </si>
  <si>
    <t>732493919R</t>
  </si>
  <si>
    <t>Demontáž kompresorového automatu včetně potrubí v objektu č.p. 15</t>
  </si>
  <si>
    <t>1810774789</t>
  </si>
  <si>
    <t>57</t>
  </si>
  <si>
    <t>732890801</t>
  </si>
  <si>
    <t>Přesun demontovaných strojoven vodorovně 100 m v objektech výšky do 6 m</t>
  </si>
  <si>
    <t>-881781165</t>
  </si>
  <si>
    <t>58</t>
  </si>
  <si>
    <t>998732201</t>
  </si>
  <si>
    <t>Přesun hmot procentní pro strojovny v objektech v do 6 m</t>
  </si>
  <si>
    <t>-840132732</t>
  </si>
  <si>
    <t>59</t>
  </si>
  <si>
    <t>733111108</t>
  </si>
  <si>
    <t>Potrubí ocelové závitové bezešvé běžné nízkotlaké DN 50</t>
  </si>
  <si>
    <t>267402400</t>
  </si>
  <si>
    <t>60</t>
  </si>
  <si>
    <t>733111115</t>
  </si>
  <si>
    <t>Potrubí ocelové závitové bezešvé běžné v kotelnách nebo strojovnách DN 25</t>
  </si>
  <si>
    <t>48038830</t>
  </si>
  <si>
    <t>61</t>
  </si>
  <si>
    <t>733111117</t>
  </si>
  <si>
    <t>Potrubí ocelové závitové bezešvé běžné v kotelnách nebo strojovnách DN 40</t>
  </si>
  <si>
    <t>368649208</t>
  </si>
  <si>
    <t>62</t>
  </si>
  <si>
    <t>733111118</t>
  </si>
  <si>
    <t>Potrubí ocelové závitové bezešvé běžné v kotelnách nebo strojovnách DN 50</t>
  </si>
  <si>
    <t>1385199821</t>
  </si>
  <si>
    <t>63</t>
  </si>
  <si>
    <t>733120878R</t>
  </si>
  <si>
    <t>Demontáž nepotřebného zařízení, armatur a potrubí v objektu č.p. 6</t>
  </si>
  <si>
    <t>1809723668</t>
  </si>
  <si>
    <t>64</t>
  </si>
  <si>
    <t>733120879R</t>
  </si>
  <si>
    <t>Demontáž nepotřebného potrubí a armatur v objektu č.p. 15</t>
  </si>
  <si>
    <t>1991499608</t>
  </si>
  <si>
    <t>65</t>
  </si>
  <si>
    <t>733121221</t>
  </si>
  <si>
    <t>Potrubí ocelové hladké bezešvé v kotelnách nebo strojovnách D 70x3,2</t>
  </si>
  <si>
    <t>1422000146</t>
  </si>
  <si>
    <t>66</t>
  </si>
  <si>
    <t>733121225</t>
  </si>
  <si>
    <t>Potrubí ocelové hladké bezešvé v kotelnách nebo strojovnách D 89x3,6</t>
  </si>
  <si>
    <t>919674175</t>
  </si>
  <si>
    <t>67</t>
  </si>
  <si>
    <t>733121228</t>
  </si>
  <si>
    <t>Potrubí ocelové hladké bezešvé v kotelnách nebo strojovnách D 108x4,0</t>
  </si>
  <si>
    <t>-1946262810</t>
  </si>
  <si>
    <t>68</t>
  </si>
  <si>
    <t>733121232</t>
  </si>
  <si>
    <t>Potrubí ocelové hladké bezešvé v kotelnách nebo strojovnách D 133x4,5</t>
  </si>
  <si>
    <t>1457171512</t>
  </si>
  <si>
    <t>69</t>
  </si>
  <si>
    <t>733121235</t>
  </si>
  <si>
    <t>Potrubí ocelové hladké bezešvé v kotelnách nebo strojovnách D 159x4,5</t>
  </si>
  <si>
    <t>-1814966485</t>
  </si>
  <si>
    <t>70</t>
  </si>
  <si>
    <t>733190107</t>
  </si>
  <si>
    <t>Zkouška těsnosti potrubí ocelové závitové do DN 40</t>
  </si>
  <si>
    <t>1601252735</t>
  </si>
  <si>
    <t>25+12</t>
  </si>
  <si>
    <t>71</t>
  </si>
  <si>
    <t>733190108</t>
  </si>
  <si>
    <t>Zkouška těsnosti potrubí ocelové závitové do DN 50</t>
  </si>
  <si>
    <t>-1455434023</t>
  </si>
  <si>
    <t>72</t>
  </si>
  <si>
    <t>733190225</t>
  </si>
  <si>
    <t>Zkouška těsnosti potrubí ocelové hladké přes D 60,3x2,9 do D 89x5,0</t>
  </si>
  <si>
    <t>376399145</t>
  </si>
  <si>
    <t>6+1</t>
  </si>
  <si>
    <t>73</t>
  </si>
  <si>
    <t>733190232</t>
  </si>
  <si>
    <t>Zkouška těsnosti potrubí ocelové hladké přes D 89x5,0 do D 133x5,0</t>
  </si>
  <si>
    <t>-1015254590</t>
  </si>
  <si>
    <t>12+12</t>
  </si>
  <si>
    <t>74</t>
  </si>
  <si>
    <t>733190235</t>
  </si>
  <si>
    <t>Zkouška těsnosti potrubí ocelové hladké přes D 133x5,0 do D 159x6,3</t>
  </si>
  <si>
    <t>-1888617026</t>
  </si>
  <si>
    <t>75</t>
  </si>
  <si>
    <t>733196991R</t>
  </si>
  <si>
    <t>Úprava napojení potrubí topné vody od přesunutého stávajícího kotle na stávající rozvod. Potrubí v provedení z ocelových trub černých bezešvých dle ČSN 42 5715 DN 65 délka 4m včetně nátěrů a izolace z minerální vlny tl. 60mm. Armatury stávající.</t>
  </si>
  <si>
    <t>1984486008</t>
  </si>
  <si>
    <t>76</t>
  </si>
  <si>
    <t>733890801</t>
  </si>
  <si>
    <t>Přemístění potrubí demontovaného vodorovně do 100 m v objektech výšky do 6 m</t>
  </si>
  <si>
    <t>1705491785</t>
  </si>
  <si>
    <t>77</t>
  </si>
  <si>
    <t>998733201</t>
  </si>
  <si>
    <t>Přesun hmot procentní pro rozvody potrubí v objektech v do 6 m</t>
  </si>
  <si>
    <t>1863903996</t>
  </si>
  <si>
    <t>78</t>
  </si>
  <si>
    <t>734109215</t>
  </si>
  <si>
    <t>Montáž armatury přírubové se dvěma přírubami PN 16 DN 65</t>
  </si>
  <si>
    <t>-1807960068</t>
  </si>
  <si>
    <t>79</t>
  </si>
  <si>
    <t>422159691R</t>
  </si>
  <si>
    <t>Vyvažovací ventil DN65/16 bez vypouštění</t>
  </si>
  <si>
    <t>1550566284</t>
  </si>
  <si>
    <t>80</t>
  </si>
  <si>
    <t>734121318R</t>
  </si>
  <si>
    <t>Mezipřírubový zpětný ventil DN100/6, včetně 2ks připojovacích protipřírub, těsnění a spojovacího materiálu</t>
  </si>
  <si>
    <t>757853905</t>
  </si>
  <si>
    <t>81</t>
  </si>
  <si>
    <t>734121321R</t>
  </si>
  <si>
    <t>Mezipřírubový zpětný ventil DN125/6, včetně 2ks připojovacích protipřírub, těsnění a spojovacího materiálu</t>
  </si>
  <si>
    <t>795672622</t>
  </si>
  <si>
    <t>82</t>
  </si>
  <si>
    <t>734163426R</t>
  </si>
  <si>
    <t>Filtr hrubý DN 2"</t>
  </si>
  <si>
    <t>1811796458</t>
  </si>
  <si>
    <t>83</t>
  </si>
  <si>
    <t>734163429R</t>
  </si>
  <si>
    <t>Filtr přírubový DN100/PN6 s vypouštěcím šroubem, včetně 2ks připojovacích protipřírub, těsnění a spojovacího materiálu</t>
  </si>
  <si>
    <t>-1927014816</t>
  </si>
  <si>
    <t>84</t>
  </si>
  <si>
    <t>734163430R</t>
  </si>
  <si>
    <t>Filtr přírubový DN125/PN6 s vypouštěcím šroubem, včetně 2ks připojovacích protipřírub, těsnění a spojovacího materiálu</t>
  </si>
  <si>
    <t>356164680</t>
  </si>
  <si>
    <t>85</t>
  </si>
  <si>
    <t>734163431R</t>
  </si>
  <si>
    <t>Filtr přírubový DN150/PN6 s vypouštěcím šroubem, včetně 2ks připojovacích protipřírub, těsnění a spojovacího materiálu</t>
  </si>
  <si>
    <t>-1363503067</t>
  </si>
  <si>
    <t>86</t>
  </si>
  <si>
    <t>734193115R</t>
  </si>
  <si>
    <t>Bezpřírubová uzavírací klapka DN65/6, včetně 2ks připojovacích protipřírub, těsnění a spojovacího materiálu</t>
  </si>
  <si>
    <t>451935173</t>
  </si>
  <si>
    <t>87</t>
  </si>
  <si>
    <t>734193116R</t>
  </si>
  <si>
    <t>Bezpřírubová uzavírací klapka DN80/6, včetně 2ks připojovacích protipřírub, těsnění a spojovacího materiálu</t>
  </si>
  <si>
    <t>1040675267</t>
  </si>
  <si>
    <t>88</t>
  </si>
  <si>
    <t>734193117R</t>
  </si>
  <si>
    <t>Bezpřírubová uzavírací klapka DN100/6, včetně 2ks připojovacích protipřírub, těsnění a spojovacího materiálu</t>
  </si>
  <si>
    <t>-375084087</t>
  </si>
  <si>
    <t>89</t>
  </si>
  <si>
    <t>734193118R</t>
  </si>
  <si>
    <t>Bezpřírubová uzavírací klapka DN125/6, včetně 2ks připojovacích protipřírub, těsnění a spojovacího materiálu</t>
  </si>
  <si>
    <t>969338828</t>
  </si>
  <si>
    <t>90</t>
  </si>
  <si>
    <t>734193119R</t>
  </si>
  <si>
    <t>Bezpřírubová uzavírací klapka DN150/6, včetně 2ks připojovacích protipřírub, těsnění a spojovacího materiálu</t>
  </si>
  <si>
    <t>-1129764042</t>
  </si>
  <si>
    <t>91</t>
  </si>
  <si>
    <t>734211120</t>
  </si>
  <si>
    <t>Ventil závitový odvzdušňovací G 1/2 PN 14 do 120°C automatický</t>
  </si>
  <si>
    <t>909427008</t>
  </si>
  <si>
    <t>92</t>
  </si>
  <si>
    <t>734220105</t>
  </si>
  <si>
    <t>Ventil závitový regulační přímý G 2 PN 20 do 100°C vyvažovací</t>
  </si>
  <si>
    <t>-54416681</t>
  </si>
  <si>
    <t>93</t>
  </si>
  <si>
    <t>734242417</t>
  </si>
  <si>
    <t>Ventil závitový zpětný přímý G 2 PN 16 do 110°C</t>
  </si>
  <si>
    <t>-852796694</t>
  </si>
  <si>
    <t>94</t>
  </si>
  <si>
    <t>734291123</t>
  </si>
  <si>
    <t>Kohout plnící a vypouštěcí G 1/2 PN 10 do 110°C závitový</t>
  </si>
  <si>
    <t>1657484687</t>
  </si>
  <si>
    <t>95</t>
  </si>
  <si>
    <t>734292713</t>
  </si>
  <si>
    <t>Kohout kulový přímý G 1/2 PN 42 do 185°C vnitřní závit</t>
  </si>
  <si>
    <t>-1824771402</t>
  </si>
  <si>
    <t>96</t>
  </si>
  <si>
    <t>734292718</t>
  </si>
  <si>
    <t>Kohout kulový přímý G 2 PN 42 do 185°C vnitřní závit</t>
  </si>
  <si>
    <t>-665075798</t>
  </si>
  <si>
    <t>97</t>
  </si>
  <si>
    <t>734295011R</t>
  </si>
  <si>
    <t>Potrubní oddělovač BA295-DN20, mosazný, D+M</t>
  </si>
  <si>
    <t>-1222469260</t>
  </si>
  <si>
    <t>99</t>
  </si>
  <si>
    <t>734295028R</t>
  </si>
  <si>
    <t>3-cestný ventil, PN16, DN80, Kvs=78m3/h, zdvih 5,5mm, teplota média 2...120°C, Sada 3 ks protipřírub, Pohon, 230V, 400N, 3-bodový, 30s, 5,5mm, teplota média 1 až 130 °C, ruční ovládání, certifikát CE, D+M</t>
  </si>
  <si>
    <t>-274215668</t>
  </si>
  <si>
    <t>100</t>
  </si>
  <si>
    <t>734411127R</t>
  </si>
  <si>
    <t>Teploměr o průměru 10mm, 0-120°C, vč. návarku a jímky</t>
  </si>
  <si>
    <t>1832442951</t>
  </si>
  <si>
    <t>101</t>
  </si>
  <si>
    <t>734494233R</t>
  </si>
  <si>
    <t>Návarek 1/2" pro MaR včetně jímky</t>
  </si>
  <si>
    <t>1799280409</t>
  </si>
  <si>
    <t>102</t>
  </si>
  <si>
    <t>734494234R</t>
  </si>
  <si>
    <t>Návarek pro tlakové čidlo DN1/2" včetně 3-cestného zkušebního kohoutu</t>
  </si>
  <si>
    <t>-1049480237</t>
  </si>
  <si>
    <t>103</t>
  </si>
  <si>
    <t>998734201</t>
  </si>
  <si>
    <t>Přesun hmot procentní pro armatury v objektech v do 6 m</t>
  </si>
  <si>
    <t>81038835</t>
  </si>
  <si>
    <t>104</t>
  </si>
  <si>
    <t>751525052R</t>
  </si>
  <si>
    <t>Systém přívodu spalovacího vzduchu pro hořáky kotlů. Provedení z plastového potrubí DN150 včetně kolen, D+M</t>
  </si>
  <si>
    <t>569454095</t>
  </si>
  <si>
    <t>105</t>
  </si>
  <si>
    <t>764001949R</t>
  </si>
  <si>
    <t>Demontáž stávaícího kouřovodu průměr 350mm od nefunkčních kotlů v objektu č.p. 15</t>
  </si>
  <si>
    <t>680781866</t>
  </si>
  <si>
    <t>106</t>
  </si>
  <si>
    <t>764558491</t>
  </si>
  <si>
    <t>Kouřovod, d 200mm v provedení nerez tř. 17 348 tl. 0,6mm. Kouřovod je opatřen kontrolním otvorem pro čistění a kontrolu dále měřícími otvory, segmentovým kolenem, prostupem přes těleso stávajícího komínového tělesa. Kouřovod je napojen na stávající komíno</t>
  </si>
  <si>
    <t>1212084046</t>
  </si>
  <si>
    <t>107</t>
  </si>
  <si>
    <t>764558492</t>
  </si>
  <si>
    <t>Úprava kouřovodu od přesunutého stávajícího kotle na stávající spalinovou kaskádu průměr 400mm. Kouřovod v provedení nerez tř. 17 348 tl. 0,6mm. Délka 2,5m včetně segmentového kolena a napojení na stávající spalinovou kaskádu průměr 400mm.</t>
  </si>
  <si>
    <t>-417675315</t>
  </si>
  <si>
    <t>108</t>
  </si>
  <si>
    <t>998764201</t>
  </si>
  <si>
    <t>Přesun hmot procentní pro konstrukce klempířské v objektech v do 6 m</t>
  </si>
  <si>
    <t>1841230235</t>
  </si>
  <si>
    <t>109</t>
  </si>
  <si>
    <t>767995111R</t>
  </si>
  <si>
    <t>Fabrikované , žárově pozinkované závěsy pro potrubí (úpravy 2x pozinkov. lakem), D + M</t>
  </si>
  <si>
    <t>kg</t>
  </si>
  <si>
    <t>-1870620654</t>
  </si>
  <si>
    <t>110</t>
  </si>
  <si>
    <t>998767201</t>
  </si>
  <si>
    <t>Přesun hmot procentní pro zámečnické konstrukce v objektech v do 6 m</t>
  </si>
  <si>
    <t>639235458</t>
  </si>
  <si>
    <t>111</t>
  </si>
  <si>
    <t>783314101</t>
  </si>
  <si>
    <t>Základní jednonásobný syntetický nátěr zámečnických konstrukcí</t>
  </si>
  <si>
    <t>272159097</t>
  </si>
  <si>
    <t>112</t>
  </si>
  <si>
    <t>783317101</t>
  </si>
  <si>
    <t>Krycí jednonásobný syntetický standardní nátěr zámečnických konstrukcí, 2x</t>
  </si>
  <si>
    <t>932767300</t>
  </si>
  <si>
    <t>2,000*2</t>
  </si>
  <si>
    <t>113</t>
  </si>
  <si>
    <t>783614551</t>
  </si>
  <si>
    <t>Základní jednonásobný syntetický nátěr potrubí DN do 50 mm, 2x</t>
  </si>
  <si>
    <t>-333281671</t>
  </si>
  <si>
    <t>(25+12+60)*2</t>
  </si>
  <si>
    <t>114</t>
  </si>
  <si>
    <t>783614561</t>
  </si>
  <si>
    <t>Základní jednonásobný syntetický nátěr potrubí DN do 100 mm, 2x</t>
  </si>
  <si>
    <t>-1344589214</t>
  </si>
  <si>
    <t>(6+1+12)*2</t>
  </si>
  <si>
    <t>115</t>
  </si>
  <si>
    <t>783614571</t>
  </si>
  <si>
    <t>Základní jednonásobný syntetický nátěr potrubí DN do 150 mm, 2x</t>
  </si>
  <si>
    <t>-220785462</t>
  </si>
  <si>
    <t>(12+16)*2</t>
  </si>
  <si>
    <t>116</t>
  </si>
  <si>
    <t>230120072R</t>
  </si>
  <si>
    <t>Značení potrubí smaltovým štítkem upínací páskou, vč.dodávky štítků</t>
  </si>
  <si>
    <t>862010105</t>
  </si>
  <si>
    <t>"Štítky pro popis zařízení a armatur" 35</t>
  </si>
  <si>
    <t>"Štítky pro označení směru proudění" 70</t>
  </si>
  <si>
    <t>Součet</t>
  </si>
  <si>
    <t>117</t>
  </si>
  <si>
    <t>PPV</t>
  </si>
  <si>
    <t>Podíl přidružených výkonů</t>
  </si>
  <si>
    <t>366738113</t>
  </si>
  <si>
    <t>118</t>
  </si>
  <si>
    <t>HZS00</t>
  </si>
  <si>
    <t>512</t>
  </si>
  <si>
    <t>386941111</t>
  </si>
  <si>
    <t>119</t>
  </si>
  <si>
    <t>HZS01</t>
  </si>
  <si>
    <t xml:space="preserve">Proplachy systému topení, napoštění a odvzdušnění, tlaková zkouška, zaregulování a zprovoznění 
</t>
  </si>
  <si>
    <t>hod</t>
  </si>
  <si>
    <t>1105419077</t>
  </si>
  <si>
    <t>120</t>
  </si>
  <si>
    <t>HZS03</t>
  </si>
  <si>
    <t>Tlaková zkouška plynovodu, revize plynovodu, zprovoznění</t>
  </si>
  <si>
    <t>904604120</t>
  </si>
  <si>
    <t>121</t>
  </si>
  <si>
    <t>HZS04</t>
  </si>
  <si>
    <t>Uvedení plynových zařízení do provozu</t>
  </si>
  <si>
    <t>910886482</t>
  </si>
  <si>
    <t>122</t>
  </si>
  <si>
    <t>HZS09</t>
  </si>
  <si>
    <t>Revize komína</t>
  </si>
  <si>
    <t>96821982</t>
  </si>
  <si>
    <t>2 - Přípojka tepla do objektu 301/7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</si>
  <si>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</si>
  <si>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</si>
  <si>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</si>
  <si>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</si>
  <si>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</si>
  <si>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>113106121</t>
  </si>
  <si>
    <t>Rozebrání dlažeb komunikací pro pěší z betonových nebo kamenných dlaždic</t>
  </si>
  <si>
    <t>424953977</t>
  </si>
  <si>
    <t>(15,00+2,00)*2,00</t>
  </si>
  <si>
    <t>113107123</t>
  </si>
  <si>
    <t>Odstranění podkladu pl do 50 m2 z kameniva drceného tl 300 mm</t>
  </si>
  <si>
    <t>150755219</t>
  </si>
  <si>
    <t>113202111</t>
  </si>
  <si>
    <t>Vytrhání obrub krajníků obrubníků stojatých</t>
  </si>
  <si>
    <t>-886317324</t>
  </si>
  <si>
    <t>15,00*2+2,00*2</t>
  </si>
  <si>
    <t>119002121</t>
  </si>
  <si>
    <t>Přechová lávka délky do 2 m včetně zábradlí pro zabezpečení výkopu zřízení</t>
  </si>
  <si>
    <t>1391883872</t>
  </si>
  <si>
    <t>119003131</t>
  </si>
  <si>
    <t>Výstražná páska pro zabezpečení výkopu zřízení</t>
  </si>
  <si>
    <t>-260053373</t>
  </si>
  <si>
    <t>42*2</t>
  </si>
  <si>
    <t>119003132</t>
  </si>
  <si>
    <t>Výstražná páska pro zabezpečení výkopu odstranění</t>
  </si>
  <si>
    <t>-451142669</t>
  </si>
  <si>
    <t>121101101</t>
  </si>
  <si>
    <t>Sejmutí ornice s přemístěním na vzdálenost do 50 m</t>
  </si>
  <si>
    <t>560017158</t>
  </si>
  <si>
    <t>1,50*(42,00-15,00)*0,20</t>
  </si>
  <si>
    <t>13000-R01</t>
  </si>
  <si>
    <t>Poplatky za zábory pozemků</t>
  </si>
  <si>
    <t>-408095958</t>
  </si>
  <si>
    <t>13000-R02.1</t>
  </si>
  <si>
    <t>Poplatky za dopravní značení, regulace, výluka a ochrana dopravy</t>
  </si>
  <si>
    <t>335294985</t>
  </si>
  <si>
    <t>13000-R03</t>
  </si>
  <si>
    <t>Poplatky za výkopová povolení</t>
  </si>
  <si>
    <t>-981639672</t>
  </si>
  <si>
    <t>13000-R04</t>
  </si>
  <si>
    <t>Poplatky za vytýčení sítí</t>
  </si>
  <si>
    <t>1643666386</t>
  </si>
  <si>
    <t>13000-R06</t>
  </si>
  <si>
    <t>Poplatky za geodetická zaměření</t>
  </si>
  <si>
    <t>-45195081</t>
  </si>
  <si>
    <t>132201201</t>
  </si>
  <si>
    <t>Hloubení rýh š do 2000 mm v hornině tř. 3 objemu do 100 m3</t>
  </si>
  <si>
    <t>-1422481748</t>
  </si>
  <si>
    <t>1,50*(42,00-15,00)*(1,50-0,20)</t>
  </si>
  <si>
    <t>132201209</t>
  </si>
  <si>
    <t>Příplatek za lepivost k hloubení rýh š do 2000 mm v hornině tř. 3</t>
  </si>
  <si>
    <t>1429548781</t>
  </si>
  <si>
    <t>151101101</t>
  </si>
  <si>
    <t>Zřízení příložného pažení a rozepření stěn rýh hl do 2 m</t>
  </si>
  <si>
    <t>952727965</t>
  </si>
  <si>
    <t>1,50*42,00*2</t>
  </si>
  <si>
    <t>151101111</t>
  </si>
  <si>
    <t>Odstranění příložného pažení a rozepření stěn rýh hl do 2 m</t>
  </si>
  <si>
    <t>-537908131</t>
  </si>
  <si>
    <t>161101101</t>
  </si>
  <si>
    <t>Svislé přemístění výkopku z horniny tř. 1 až 4 hl výkopu do 2,5 m</t>
  </si>
  <si>
    <t>-279165908</t>
  </si>
  <si>
    <t>174101101</t>
  </si>
  <si>
    <t>Zásyp jam, šachet rýh nebo kolem objektů sypaninou se zhutněním</t>
  </si>
  <si>
    <t>1700177749</t>
  </si>
  <si>
    <t>1,50*(42,00-15,00)*(1,50-0,20-0,10)</t>
  </si>
  <si>
    <t>175111101</t>
  </si>
  <si>
    <t>Obsypání potrubí ručně sypaninou bez prohození, uloženou do 3 m</t>
  </si>
  <si>
    <t>-1560825925</t>
  </si>
  <si>
    <t>45,00*1,30*0,42</t>
  </si>
  <si>
    <t>583313490</t>
  </si>
  <si>
    <t>kamenivo těžené drobné (Hulín) frakce 0-4</t>
  </si>
  <si>
    <t>-244333928</t>
  </si>
  <si>
    <t>24,570*1,70*1,112</t>
  </si>
  <si>
    <t>175111109</t>
  </si>
  <si>
    <t>Příplatek k zasypání potrubí za ruční prohození sypaniny, uložené do 3 m</t>
  </si>
  <si>
    <t>-2008384882</t>
  </si>
  <si>
    <t>181301105</t>
  </si>
  <si>
    <t>Rozprostření ornice tl vrstvy do 300 mm pl do 500 m2 v rovině nebo ve svahu do 1:5</t>
  </si>
  <si>
    <t>1321119741</t>
  </si>
  <si>
    <t>1,50*(42,00-15,00)</t>
  </si>
  <si>
    <t>181411131</t>
  </si>
  <si>
    <t>Založení parkového trávníku výsevem plochy do 1000 m2 v rovině a ve svahu do 1:5</t>
  </si>
  <si>
    <t>-1684498501</t>
  </si>
  <si>
    <t>005724100</t>
  </si>
  <si>
    <t>osivo směs travní parková</t>
  </si>
  <si>
    <t>-1544357094</t>
  </si>
  <si>
    <t>uvažováno 0,03kg/m2</t>
  </si>
  <si>
    <t>40,50*0,03</t>
  </si>
  <si>
    <t>181951102</t>
  </si>
  <si>
    <t>Úprava pláně v hornině tř. 1 až 4 se zhutněním</t>
  </si>
  <si>
    <t>-762279705</t>
  </si>
  <si>
    <t>183403153</t>
  </si>
  <si>
    <t>Obdělání půdy hrabáním v rovině a svahu do 1:5</t>
  </si>
  <si>
    <t>-957342655</t>
  </si>
  <si>
    <t>451573111</t>
  </si>
  <si>
    <t>Lože pod potrubí ze štěrkopísku</t>
  </si>
  <si>
    <t>1272765722</t>
  </si>
  <si>
    <t>45,00*1,30*0,10</t>
  </si>
  <si>
    <t>564871116</t>
  </si>
  <si>
    <t>Podklad ze štěrkodrtě ŠD tl. 300 mm</t>
  </si>
  <si>
    <t>-30658398</t>
  </si>
  <si>
    <t>596811120</t>
  </si>
  <si>
    <t>Kladení betonové dlažby komunikací pro pěší do lože z kameniva vel do 0,09 m2 plochy do 50 m2, užitý materiál</t>
  </si>
  <si>
    <t>-181758804</t>
  </si>
  <si>
    <t>866211003</t>
  </si>
  <si>
    <t>Montáž potrubí předizolovaného ocelového DN 50  vnějšího průměru D 125 mm</t>
  </si>
  <si>
    <t>573603552</t>
  </si>
  <si>
    <t>14710018</t>
  </si>
  <si>
    <t>256</t>
  </si>
  <si>
    <t>1345902802</t>
  </si>
  <si>
    <t>14710090</t>
  </si>
  <si>
    <t>Smršťovací spojky, D+M</t>
  </si>
  <si>
    <t>-981286753</t>
  </si>
  <si>
    <t>892233122</t>
  </si>
  <si>
    <t>Proplach potrubí</t>
  </si>
  <si>
    <t>-952160666</t>
  </si>
  <si>
    <t>892241111</t>
  </si>
  <si>
    <t>Tlaková zkouška vodou potrubí do 80</t>
  </si>
  <si>
    <t>-319672467</t>
  </si>
  <si>
    <t>916231213</t>
  </si>
  <si>
    <t>Osazení chodníkového obrubníku betonového stojatého s boční opěrou do lože z betonu prostého - užitý materiál</t>
  </si>
  <si>
    <t>757437302</t>
  </si>
  <si>
    <t>963015131</t>
  </si>
  <si>
    <t>Demontáž prefabrikovaných krycích desek kanálů, šachet nebo žump do hmotnosti 0,12 t</t>
  </si>
  <si>
    <t>-1281094639</t>
  </si>
  <si>
    <t>965042141</t>
  </si>
  <si>
    <t>Bourání podkladů pod dlažby nebo mazanin betonových nebo z litého asfaltu tl do 100 mm pl přes 4 m2</t>
  </si>
  <si>
    <t>2116150591</t>
  </si>
  <si>
    <t>1,50*45,00*0,10</t>
  </si>
  <si>
    <t>979024442</t>
  </si>
  <si>
    <t>Očištění vybouraných obrubníků a krajníků chodníkových</t>
  </si>
  <si>
    <t>1467625489</t>
  </si>
  <si>
    <t>979054441</t>
  </si>
  <si>
    <t>Očištění vybouraných z desek nebo dlaždic s původním spárováním z kameniva těženého</t>
  </si>
  <si>
    <t>-309280783</t>
  </si>
  <si>
    <t>-108603371</t>
  </si>
  <si>
    <t>1693592533</t>
  </si>
  <si>
    <t>997013802</t>
  </si>
  <si>
    <t>Poplatek za uložení stavebního železobetonového odpadu na skládce (skládkovné)</t>
  </si>
  <si>
    <t>1079939210</t>
  </si>
  <si>
    <t>-580052143</t>
  </si>
  <si>
    <t>997221611</t>
  </si>
  <si>
    <t>Nakládání suti na dopravní prostředky pro vodorovnou dopravu</t>
  </si>
  <si>
    <t>1995337209</t>
  </si>
  <si>
    <t>997221855</t>
  </si>
  <si>
    <t>Poplatek za uložení odpadu z kameniva na skládce (skládkovné)</t>
  </si>
  <si>
    <t>-1069414557</t>
  </si>
  <si>
    <t>998272201</t>
  </si>
  <si>
    <t>Přesun hmot pro trubní vedení z ocelových trub svařovaných otevřený výkop</t>
  </si>
  <si>
    <t>1128870245</t>
  </si>
  <si>
    <t>711131811</t>
  </si>
  <si>
    <t>Odstranění izolace proti zemní vlhkosti vodorovné</t>
  </si>
  <si>
    <t>-393767006</t>
  </si>
  <si>
    <t>1,50*45,00</t>
  </si>
  <si>
    <t>713410831</t>
  </si>
  <si>
    <t>Odstanění izolace tepelné potrubí pásy nebo rohožemi s AL fólií staženými drátem tl do 50 mm</t>
  </si>
  <si>
    <t>1114092113</t>
  </si>
  <si>
    <t>3,14*0,125*105,00</t>
  </si>
  <si>
    <t>733120819</t>
  </si>
  <si>
    <t>1482273136</t>
  </si>
  <si>
    <t>-1569814245</t>
  </si>
  <si>
    <t>Oběhové čerpadlo s frekvenčním měničem, Q=21,3m3/h, H=4m, 1N-230V, 50Hz, P=460W, připojení příruba 65, D+M</t>
  </si>
  <si>
    <t>Úprava napojení NTL plynového potrubí od demontovaného kotle na stávající rozvod plynu. Potrubí NTL v provedení z ocelových trub černých bezešvých dle ČSN 42 5715 DN 40 délka 3m včetně nátěrů. Armatury stávající.</t>
  </si>
  <si>
    <t>Stacionární plynový kondenzační kotel
 - výkonový rozsah do 150kW (80/60°C)
 - nízkoemisní hořák s předsměšovací technikou součástí kotle
 - Těleso kotle kombinace nerezavějící ocel-sloučeniny hliníku
 - bez pořadavku na minimální průtočné množství vody protékající kotlem
- Modulovaný hořák
- Připojovací tlak plynu: 20 mbar
- Normovaná účinnost minimálně 40/30°C 98-109%
 - standardní hodnota emisí max. 30mg/kWh
 - obsah CO2 ve spalinách při min./max. výkonu max. 9,0/9,2 %
- Regulační ventil
- Klapka spalin
 - pohotovosní ztráta při 70°C  max. 1000W
Q=147kW, Q při 80/60°C=26-130kW, ZP(E)=4,7-14,2m3/h, 
1N-230V, 50Hz, P=185W, Zásuvka, D+ M</t>
  </si>
  <si>
    <t>Potrubí předizolované DN 50/125, vč.tvarovek (předpokládá se použití 22ks kolen 90°)</t>
  </si>
  <si>
    <t>Demontáž potrubí ocelového hladkého do D 60,3, včetně odvozu a ekologické likvidace</t>
  </si>
  <si>
    <t xml:space="preserve">Stavební zapravení otvorů po prostuptech potrubí, odstranení obezdívek a jejich opětovné vyzdění, včetně finální úpravy povrchů štukováním a výmalby </t>
  </si>
  <si>
    <t>Demontáž 2 kotlů a odpojení 1ks kotle v objektu č.p. 15</t>
  </si>
  <si>
    <t>Přesun a ekologická likvidace stávajících funkčních kotlů po demontáži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</si>
</sst>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%"/>
    <numFmt numFmtId="167" formatCode="dd\.mm\.yyyy"/>
    <numFmt numFmtId="168" formatCode="#,##0.00000"/>
    <numFmt numFmtId="169" formatCode="#,##0.000"/>
  </numFmts>
  <fonts count="100">
    <font>
      <sz val="8"/>
      <name val="Trebuchet MS"/>
      <family val="2"/>
    </font>
    <font>
      <sz val="11"/>
      <color indexed="8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0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b/>
      <sz val="8"/>
      <name val="Trebuchet MS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rebuchet MS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b/>
      <sz val="8"/>
      <color indexed="16"/>
      <name val="Trebuchet MS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8"/>
      <color theme="11"/>
      <name val="Trebuchet MS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sz val="18"/>
      <color theme="10"/>
      <name val="Wingdings 2"/>
      <family val="1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2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6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80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81" fillId="33" borderId="0" xfId="0" applyFont="1" applyFill="1" applyAlignment="1" applyProtection="1">
      <alignment horizontal="left" vertical="center"/>
      <protection/>
    </xf>
    <xf numFmtId="0" fontId="82" fillId="33" borderId="0" xfId="36" applyFont="1" applyFill="1" applyAlignment="1" applyProtection="1">
      <alignment vertical="center"/>
      <protection/>
    </xf>
    <xf numFmtId="0" fontId="0" fillId="33" borderId="0" xfId="0" applyFill="1" applyAlignment="1">
      <alignment/>
    </xf>
    <xf numFmtId="0" fontId="80" fillId="33" borderId="0" xfId="0" applyFont="1" applyFill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83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8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84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85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7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73" fillId="0" borderId="13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0" fontId="3" fillId="34" borderId="18" xfId="0" applyFont="1" applyFill="1" applyBorder="1" applyAlignment="1">
      <alignment horizontal="center" vertical="center"/>
    </xf>
    <xf numFmtId="0" fontId="86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7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87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35" borderId="18" xfId="0" applyFont="1" applyFill="1" applyBorder="1" applyAlignment="1">
      <alignment vertical="center"/>
    </xf>
    <xf numFmtId="0" fontId="84" fillId="0" borderId="30" xfId="0" applyFont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84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88" fillId="0" borderId="0" xfId="0" applyFont="1" applyBorder="1" applyAlignment="1">
      <alignment vertical="center"/>
    </xf>
    <xf numFmtId="4" fontId="89" fillId="0" borderId="22" xfId="0" applyNumberFormat="1" applyFont="1" applyBorder="1" applyAlignment="1">
      <alignment vertical="center"/>
    </xf>
    <xf numFmtId="4" fontId="89" fillId="0" borderId="0" xfId="0" applyNumberFormat="1" applyFont="1" applyBorder="1" applyAlignment="1">
      <alignment vertical="center"/>
    </xf>
    <xf numFmtId="168" fontId="89" fillId="0" borderId="0" xfId="0" applyNumberFormat="1" applyFont="1" applyBorder="1" applyAlignment="1">
      <alignment vertical="center"/>
    </xf>
    <xf numFmtId="4" fontId="89" fillId="0" borderId="23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90" fillId="0" borderId="0" xfId="36" applyFont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4" fontId="93" fillId="0" borderId="22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68" fontId="93" fillId="0" borderId="0" xfId="0" applyNumberFormat="1" applyFont="1" applyBorder="1" applyAlignment="1">
      <alignment vertical="center"/>
    </xf>
    <xf numFmtId="4" fontId="93" fillId="0" borderId="23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93" fillId="0" borderId="24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168" fontId="93" fillId="0" borderId="25" xfId="0" applyNumberFormat="1" applyFont="1" applyBorder="1" applyAlignment="1">
      <alignment vertical="center"/>
    </xf>
    <xf numFmtId="4" fontId="93" fillId="0" borderId="26" xfId="0" applyNumberFormat="1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88" fillId="35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vertical="center"/>
    </xf>
    <xf numFmtId="0" fontId="0" fillId="33" borderId="0" xfId="0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3" fillId="0" borderId="0" xfId="0" applyFont="1" applyBorder="1" applyAlignment="1">
      <alignment horizontal="right" vertical="center"/>
    </xf>
    <xf numFmtId="0" fontId="3" fillId="35" borderId="17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right" vertical="center"/>
    </xf>
    <xf numFmtId="0" fontId="3" fillId="35" borderId="18" xfId="0" applyFont="1" applyFill="1" applyBorder="1" applyAlignment="1">
      <alignment horizontal="center" vertical="center"/>
    </xf>
    <xf numFmtId="0" fontId="94" fillId="0" borderId="0" xfId="0" applyFont="1" applyBorder="1" applyAlignment="1">
      <alignment horizontal="left" vertical="center"/>
    </xf>
    <xf numFmtId="0" fontId="0" fillId="0" borderId="33" xfId="0" applyFont="1" applyBorder="1" applyAlignment="1">
      <alignment vertical="center"/>
    </xf>
    <xf numFmtId="0" fontId="84" fillId="0" borderId="3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168" fontId="95" fillId="0" borderId="31" xfId="0" applyNumberFormat="1" applyFont="1" applyBorder="1" applyAlignment="1">
      <alignment/>
    </xf>
    <xf numFmtId="168" fontId="95" fillId="0" borderId="32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4" fillId="0" borderId="13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4" fillId="0" borderId="0" xfId="0" applyFont="1" applyBorder="1" applyAlignment="1">
      <alignment horizontal="left" vertical="center"/>
    </xf>
    <xf numFmtId="0" fontId="74" fillId="0" borderId="14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14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87" fillId="0" borderId="2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24" xfId="0" applyFont="1" applyBorder="1" applyAlignment="1" applyProtection="1">
      <alignment vertical="center"/>
      <protection locked="0"/>
    </xf>
    <xf numFmtId="0" fontId="87" fillId="0" borderId="26" xfId="0" applyFont="1" applyBorder="1" applyAlignment="1" applyProtection="1">
      <alignment horizontal="center" vertical="center"/>
      <protection locked="0"/>
    </xf>
    <xf numFmtId="168" fontId="95" fillId="0" borderId="20" xfId="0" applyNumberFormat="1" applyFont="1" applyBorder="1" applyAlignment="1">
      <alignment/>
    </xf>
    <xf numFmtId="168" fontId="95" fillId="0" borderId="21" xfId="0" applyNumberFormat="1" applyFont="1" applyBorder="1" applyAlignment="1">
      <alignment/>
    </xf>
    <xf numFmtId="0" fontId="76" fillId="0" borderId="13" xfId="0" applyFont="1" applyBorder="1" applyAlignment="1">
      <alignment/>
    </xf>
    <xf numFmtId="0" fontId="76" fillId="0" borderId="0" xfId="0" applyFont="1" applyBorder="1" applyAlignment="1">
      <alignment/>
    </xf>
    <xf numFmtId="0" fontId="74" fillId="0" borderId="0" xfId="0" applyFont="1" applyBorder="1" applyAlignment="1">
      <alignment horizontal="left"/>
    </xf>
    <xf numFmtId="0" fontId="76" fillId="0" borderId="14" xfId="0" applyFont="1" applyBorder="1" applyAlignment="1">
      <alignment/>
    </xf>
    <xf numFmtId="0" fontId="76" fillId="0" borderId="22" xfId="0" applyFont="1" applyBorder="1" applyAlignment="1">
      <alignment/>
    </xf>
    <xf numFmtId="168" fontId="76" fillId="0" borderId="0" xfId="0" applyNumberFormat="1" applyFont="1" applyBorder="1" applyAlignment="1">
      <alignment/>
    </xf>
    <xf numFmtId="168" fontId="76" fillId="0" borderId="23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75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 locked="0"/>
    </xf>
    <xf numFmtId="49" fontId="0" fillId="0" borderId="33" xfId="0" applyNumberFormat="1" applyFont="1" applyBorder="1" applyAlignment="1" applyProtection="1">
      <alignment horizontal="left" vertical="center" wrapText="1"/>
      <protection locked="0"/>
    </xf>
    <xf numFmtId="0" fontId="0" fillId="0" borderId="33" xfId="0" applyFont="1" applyBorder="1" applyAlignment="1" applyProtection="1">
      <alignment horizontal="center" vertical="center" wrapText="1"/>
      <protection locked="0"/>
    </xf>
    <xf numFmtId="169" fontId="0" fillId="0" borderId="33" xfId="0" applyNumberFormat="1" applyFont="1" applyBorder="1" applyAlignment="1" applyProtection="1">
      <alignment vertical="center"/>
      <protection locked="0"/>
    </xf>
    <xf numFmtId="0" fontId="73" fillId="0" borderId="33" xfId="0" applyFont="1" applyBorder="1" applyAlignment="1">
      <alignment horizontal="left" vertical="center"/>
    </xf>
    <xf numFmtId="168" fontId="73" fillId="0" borderId="0" xfId="0" applyNumberFormat="1" applyFont="1" applyBorder="1" applyAlignment="1">
      <alignment vertical="center"/>
    </xf>
    <xf numFmtId="168" fontId="73" fillId="0" borderId="2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7" fillId="0" borderId="13" xfId="0" applyFont="1" applyBorder="1" applyAlignment="1">
      <alignment vertical="center"/>
    </xf>
    <xf numFmtId="0" fontId="77" fillId="0" borderId="0" xfId="0" applyFont="1" applyBorder="1" applyAlignment="1">
      <alignment vertical="center"/>
    </xf>
    <xf numFmtId="0" fontId="77" fillId="0" borderId="0" xfId="0" applyFont="1" applyBorder="1" applyAlignment="1">
      <alignment horizontal="left" vertical="center"/>
    </xf>
    <xf numFmtId="169" fontId="77" fillId="0" borderId="0" xfId="0" applyNumberFormat="1" applyFont="1" applyBorder="1" applyAlignment="1">
      <alignment vertical="center"/>
    </xf>
    <xf numFmtId="0" fontId="77" fillId="0" borderId="14" xfId="0" applyFont="1" applyBorder="1" applyAlignment="1">
      <alignment vertical="center"/>
    </xf>
    <xf numFmtId="0" fontId="77" fillId="0" borderId="22" xfId="0" applyFont="1" applyBorder="1" applyAlignment="1">
      <alignment vertical="center"/>
    </xf>
    <xf numFmtId="0" fontId="77" fillId="0" borderId="23" xfId="0" applyFont="1" applyBorder="1" applyAlignment="1">
      <alignment vertical="center"/>
    </xf>
    <xf numFmtId="0" fontId="77" fillId="0" borderId="0" xfId="0" applyFont="1" applyAlignment="1">
      <alignment horizontal="left" vertical="center"/>
    </xf>
    <xf numFmtId="0" fontId="96" fillId="0" borderId="33" xfId="0" applyFont="1" applyBorder="1" applyAlignment="1" applyProtection="1">
      <alignment horizontal="center" vertical="center"/>
      <protection locked="0"/>
    </xf>
    <xf numFmtId="49" fontId="96" fillId="0" borderId="33" xfId="0" applyNumberFormat="1" applyFont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center" vertical="center" wrapText="1"/>
      <protection locked="0"/>
    </xf>
    <xf numFmtId="169" fontId="96" fillId="0" borderId="33" xfId="0" applyNumberFormat="1" applyFont="1" applyBorder="1" applyAlignment="1" applyProtection="1">
      <alignment vertical="center"/>
      <protection locked="0"/>
    </xf>
    <xf numFmtId="0" fontId="78" fillId="0" borderId="1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/>
    </xf>
    <xf numFmtId="169" fontId="78" fillId="0" borderId="0" xfId="0" applyNumberFormat="1" applyFont="1" applyBorder="1" applyAlignment="1">
      <alignment vertical="center"/>
    </xf>
    <xf numFmtId="0" fontId="78" fillId="0" borderId="14" xfId="0" applyFont="1" applyBorder="1" applyAlignment="1">
      <alignment vertical="center"/>
    </xf>
    <xf numFmtId="0" fontId="78" fillId="0" borderId="22" xfId="0" applyFont="1" applyBorder="1" applyAlignment="1">
      <alignment vertical="center"/>
    </xf>
    <xf numFmtId="0" fontId="78" fillId="0" borderId="23" xfId="0" applyFont="1" applyBorder="1" applyAlignment="1">
      <alignment vertical="center"/>
    </xf>
    <xf numFmtId="0" fontId="78" fillId="0" borderId="0" xfId="0" applyFont="1" applyAlignment="1">
      <alignment horizontal="left" vertical="center"/>
    </xf>
    <xf numFmtId="0" fontId="73" fillId="0" borderId="25" xfId="0" applyFont="1" applyBorder="1" applyAlignment="1">
      <alignment horizontal="center" vertical="center"/>
    </xf>
    <xf numFmtId="168" fontId="73" fillId="0" borderId="25" xfId="0" applyNumberFormat="1" applyFont="1" applyBorder="1" applyAlignment="1">
      <alignment vertical="center"/>
    </xf>
    <xf numFmtId="168" fontId="73" fillId="0" borderId="26" xfId="0" applyNumberFormat="1" applyFont="1" applyBorder="1" applyAlignment="1">
      <alignment vertical="center"/>
    </xf>
    <xf numFmtId="0" fontId="79" fillId="0" borderId="13" xfId="0" applyFont="1" applyBorder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Border="1" applyAlignment="1">
      <alignment horizontal="left" vertical="center"/>
    </xf>
    <xf numFmtId="0" fontId="79" fillId="0" borderId="0" xfId="0" applyFont="1" applyBorder="1" applyAlignment="1">
      <alignment horizontal="left" vertical="center"/>
    </xf>
    <xf numFmtId="0" fontId="79" fillId="0" borderId="14" xfId="0" applyFont="1" applyBorder="1" applyAlignment="1">
      <alignment vertical="center"/>
    </xf>
    <xf numFmtId="0" fontId="79" fillId="0" borderId="22" xfId="0" applyFont="1" applyBorder="1" applyAlignment="1">
      <alignment vertical="center"/>
    </xf>
    <xf numFmtId="0" fontId="79" fillId="0" borderId="23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0" fillId="0" borderId="33" xfId="0" applyFill="1" applyBorder="1" applyAlignment="1" applyProtection="1">
      <alignment horizontal="center" vertical="center" wrapText="1"/>
      <protection locked="0"/>
    </xf>
    <xf numFmtId="0" fontId="83" fillId="36" borderId="0" xfId="0" applyFont="1" applyFill="1" applyAlignment="1">
      <alignment horizontal="center" vertical="center"/>
    </xf>
    <xf numFmtId="0" fontId="0" fillId="0" borderId="0" xfId="0" applyAlignment="1">
      <alignment/>
    </xf>
    <xf numFmtId="4" fontId="92" fillId="0" borderId="0" xfId="0" applyNumberFormat="1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89" fillId="0" borderId="19" xfId="0" applyFont="1" applyBorder="1" applyAlignment="1">
      <alignment horizontal="center" vertical="center"/>
    </xf>
    <xf numFmtId="0" fontId="89" fillId="0" borderId="20" xfId="0" applyFont="1" applyBorder="1" applyAlignment="1">
      <alignment horizontal="left" vertical="center"/>
    </xf>
    <xf numFmtId="0" fontId="73" fillId="0" borderId="22" xfId="0" applyFont="1" applyBorder="1" applyAlignment="1">
      <alignment horizontal="left" vertical="center"/>
    </xf>
    <xf numFmtId="0" fontId="7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4" fontId="7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88" fillId="0" borderId="0" xfId="0" applyNumberFormat="1" applyFont="1" applyBorder="1" applyAlignment="1">
      <alignment horizontal="right" vertical="center"/>
    </xf>
    <xf numFmtId="4" fontId="88" fillId="0" borderId="0" xfId="0" applyNumberFormat="1" applyFont="1" applyBorder="1" applyAlignment="1">
      <alignment vertical="center"/>
    </xf>
    <xf numFmtId="4" fontId="88" fillId="35" borderId="0" xfId="0" applyNumberFormat="1" applyFont="1" applyFill="1" applyBorder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center" vertical="center"/>
    </xf>
    <xf numFmtId="0" fontId="2" fillId="35" borderId="34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0" fontId="0" fillId="34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166" fontId="73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83" fillId="0" borderId="0" xfId="0" applyFont="1" applyBorder="1" applyAlignment="1">
      <alignment horizontal="center" vertical="center"/>
    </xf>
    <xf numFmtId="0" fontId="8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82" fillId="33" borderId="0" xfId="36" applyFont="1" applyFill="1" applyAlignment="1" applyProtection="1">
      <alignment horizontal="center" vertical="center"/>
      <protection/>
    </xf>
    <xf numFmtId="4" fontId="7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4" fontId="3" fillId="35" borderId="34" xfId="0" applyNumberFormat="1" applyFont="1" applyFill="1" applyBorder="1" applyAlignment="1">
      <alignment vertical="center"/>
    </xf>
    <xf numFmtId="0" fontId="2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vertical="center"/>
    </xf>
    <xf numFmtId="4" fontId="94" fillId="0" borderId="0" xfId="0" applyNumberFormat="1" applyFont="1" applyBorder="1" applyAlignment="1">
      <alignment vertical="center"/>
    </xf>
    <xf numFmtId="4" fontId="98" fillId="0" borderId="0" xfId="0" applyNumberFormat="1" applyFont="1" applyBorder="1" applyAlignment="1">
      <alignment vertical="center"/>
    </xf>
    <xf numFmtId="167" fontId="2" fillId="0" borderId="0" xfId="0" applyNumberFormat="1" applyFont="1" applyBorder="1" applyAlignment="1">
      <alignment horizontal="left" vertical="center"/>
    </xf>
    <xf numFmtId="4" fontId="88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vertical="center"/>
    </xf>
    <xf numFmtId="0" fontId="2" fillId="35" borderId="31" xfId="0" applyFont="1" applyFill="1" applyBorder="1" applyAlignment="1">
      <alignment horizontal="center" vertical="center" wrapText="1"/>
    </xf>
    <xf numFmtId="0" fontId="99" fillId="35" borderId="31" xfId="0" applyFont="1" applyFill="1" applyBorder="1" applyAlignment="1">
      <alignment horizontal="center" vertical="center" wrapText="1"/>
    </xf>
    <xf numFmtId="0" fontId="2" fillId="35" borderId="32" xfId="0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4" fontId="0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horizontal="left" vertical="center" wrapText="1"/>
      <protection locked="0"/>
    </xf>
    <xf numFmtId="0" fontId="77" fillId="0" borderId="20" xfId="0" applyFont="1" applyBorder="1" applyAlignment="1">
      <alignment horizontal="left" vertical="center" wrapText="1"/>
    </xf>
    <xf numFmtId="0" fontId="77" fillId="0" borderId="20" xfId="0" applyFont="1" applyBorder="1" applyAlignment="1">
      <alignment vertical="center"/>
    </xf>
    <xf numFmtId="4" fontId="75" fillId="0" borderId="31" xfId="0" applyNumberFormat="1" applyFont="1" applyBorder="1" applyAlignment="1">
      <alignment/>
    </xf>
    <xf numFmtId="4" fontId="75" fillId="0" borderId="31" xfId="0" applyNumberFormat="1" applyFont="1" applyBorder="1" applyAlignment="1">
      <alignment vertical="center"/>
    </xf>
    <xf numFmtId="4" fontId="74" fillId="0" borderId="20" xfId="0" applyNumberFormat="1" applyFont="1" applyBorder="1" applyAlignment="1">
      <alignment/>
    </xf>
    <xf numFmtId="4" fontId="74" fillId="0" borderId="20" xfId="0" applyNumberFormat="1" applyFont="1" applyBorder="1" applyAlignment="1">
      <alignment vertical="center"/>
    </xf>
    <xf numFmtId="4" fontId="75" fillId="0" borderId="25" xfId="0" applyNumberFormat="1" applyFont="1" applyBorder="1" applyAlignment="1">
      <alignment/>
    </xf>
    <xf numFmtId="4" fontId="75" fillId="0" borderId="25" xfId="0" applyNumberFormat="1" applyFont="1" applyBorder="1" applyAlignment="1">
      <alignment vertical="center"/>
    </xf>
    <xf numFmtId="4" fontId="74" fillId="0" borderId="0" xfId="0" applyNumberFormat="1" applyFont="1" applyBorder="1" applyAlignment="1">
      <alignment/>
    </xf>
    <xf numFmtId="4" fontId="74" fillId="0" borderId="0" xfId="0" applyNumberFormat="1" applyFont="1" applyBorder="1" applyAlignment="1">
      <alignment vertical="center"/>
    </xf>
    <xf numFmtId="4" fontId="74" fillId="0" borderId="31" xfId="0" applyNumberFormat="1" applyFont="1" applyBorder="1" applyAlignment="1">
      <alignment/>
    </xf>
    <xf numFmtId="4" fontId="74" fillId="0" borderId="31" xfId="0" applyNumberFormat="1" applyFont="1" applyBorder="1" applyAlignment="1">
      <alignment vertical="center"/>
    </xf>
    <xf numFmtId="0" fontId="77" fillId="0" borderId="0" xfId="0" applyFont="1" applyBorder="1" applyAlignment="1">
      <alignment horizontal="left" vertical="center" wrapText="1"/>
    </xf>
    <xf numFmtId="0" fontId="77" fillId="0" borderId="0" xfId="0" applyFont="1" applyBorder="1" applyAlignment="1">
      <alignment vertical="center"/>
    </xf>
    <xf numFmtId="0" fontId="78" fillId="0" borderId="0" xfId="0" applyFont="1" applyBorder="1" applyAlignment="1">
      <alignment horizontal="left" vertical="center" wrapText="1"/>
    </xf>
    <xf numFmtId="0" fontId="78" fillId="0" borderId="0" xfId="0" applyFont="1" applyBorder="1" applyAlignment="1">
      <alignment vertical="center"/>
    </xf>
    <xf numFmtId="0" fontId="0" fillId="37" borderId="33" xfId="0" applyFill="1" applyBorder="1" applyAlignment="1" applyProtection="1">
      <alignment horizontal="left" vertical="center" wrapText="1"/>
      <protection locked="0"/>
    </xf>
    <xf numFmtId="0" fontId="96" fillId="0" borderId="33" xfId="0" applyFont="1" applyBorder="1" applyAlignment="1" applyProtection="1">
      <alignment horizontal="left" vertical="center" wrapText="1"/>
      <protection locked="0"/>
    </xf>
    <xf numFmtId="4" fontId="96" fillId="0" borderId="33" xfId="0" applyNumberFormat="1" applyFont="1" applyBorder="1" applyAlignment="1" applyProtection="1">
      <alignment vertical="center"/>
      <protection locked="0"/>
    </xf>
    <xf numFmtId="0" fontId="0" fillId="0" borderId="33" xfId="0" applyFont="1" applyFill="1" applyBorder="1" applyAlignment="1" applyProtection="1">
      <alignment horizontal="left" vertical="center" wrapText="1"/>
      <protection locked="0"/>
    </xf>
    <xf numFmtId="0" fontId="0" fillId="0" borderId="33" xfId="0" applyFill="1" applyBorder="1" applyAlignment="1" applyProtection="1">
      <alignment horizontal="left" vertical="center" wrapText="1"/>
      <protection locked="0"/>
    </xf>
    <xf numFmtId="0" fontId="84" fillId="0" borderId="0" xfId="0" applyFont="1" applyBorder="1" applyAlignment="1">
      <alignment horizontal="left" vertical="center" wrapText="1"/>
    </xf>
    <xf numFmtId="0" fontId="84" fillId="0" borderId="0" xfId="0" applyFont="1" applyBorder="1" applyAlignment="1">
      <alignment horizontal="left" vertical="center"/>
    </xf>
    <xf numFmtId="0" fontId="75" fillId="0" borderId="0" xfId="0" applyFont="1" applyBorder="1" applyAlignment="1" applyProtection="1">
      <alignment horizontal="left" vertical="center"/>
      <protection locked="0"/>
    </xf>
    <xf numFmtId="4" fontId="75" fillId="0" borderId="0" xfId="0" applyNumberFormat="1" applyFont="1" applyBorder="1" applyAlignment="1" applyProtection="1">
      <alignment vertical="center"/>
      <protection locked="0"/>
    </xf>
    <xf numFmtId="4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9" fillId="0" borderId="20" xfId="0" applyFont="1" applyBorder="1" applyAlignment="1">
      <alignment horizontal="left" vertical="center" wrapText="1"/>
    </xf>
    <xf numFmtId="0" fontId="79" fillId="0" borderId="2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4"/>
      <c r="AH1" s="14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</row>
    <row r="2" spans="3:72" ht="36.75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K2" s="226"/>
      <c r="AL2" s="226"/>
      <c r="AM2" s="226"/>
      <c r="AN2" s="226"/>
      <c r="AO2" s="226"/>
      <c r="AP2" s="226"/>
      <c r="AR2" s="193" t="s">
        <v>8</v>
      </c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S2" s="20" t="s">
        <v>9</v>
      </c>
      <c r="BT2" s="20" t="s">
        <v>10</v>
      </c>
    </row>
    <row r="3" spans="2:72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9</v>
      </c>
      <c r="BT3" s="20" t="s">
        <v>11</v>
      </c>
    </row>
    <row r="4" spans="2:71" ht="36.75" customHeight="1">
      <c r="B4" s="24"/>
      <c r="C4" s="218" t="s">
        <v>12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5"/>
      <c r="AS4" s="26" t="s">
        <v>13</v>
      </c>
      <c r="BS4" s="20" t="s">
        <v>14</v>
      </c>
    </row>
    <row r="5" spans="2:71" ht="14.25" customHeight="1">
      <c r="B5" s="24"/>
      <c r="C5" s="27"/>
      <c r="D5" s="28" t="s">
        <v>15</v>
      </c>
      <c r="E5" s="27"/>
      <c r="F5" s="27"/>
      <c r="G5" s="27"/>
      <c r="H5" s="27"/>
      <c r="I5" s="27"/>
      <c r="J5" s="27"/>
      <c r="K5" s="227" t="s">
        <v>16</v>
      </c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7"/>
      <c r="AQ5" s="25"/>
      <c r="BS5" s="20" t="s">
        <v>9</v>
      </c>
    </row>
    <row r="6" spans="2:71" ht="36.75" customHeight="1">
      <c r="B6" s="24"/>
      <c r="C6" s="27"/>
      <c r="D6" s="30" t="s">
        <v>17</v>
      </c>
      <c r="E6" s="27"/>
      <c r="F6" s="27"/>
      <c r="G6" s="27"/>
      <c r="H6" s="27"/>
      <c r="I6" s="27"/>
      <c r="J6" s="27"/>
      <c r="K6" s="228" t="s">
        <v>18</v>
      </c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3"/>
      <c r="AK6" s="203"/>
      <c r="AL6" s="203"/>
      <c r="AM6" s="203"/>
      <c r="AN6" s="203"/>
      <c r="AO6" s="203"/>
      <c r="AP6" s="27"/>
      <c r="AQ6" s="25"/>
      <c r="BS6" s="20" t="s">
        <v>9</v>
      </c>
    </row>
    <row r="7" spans="2:71" ht="14.25" customHeight="1">
      <c r="B7" s="24"/>
      <c r="C7" s="27"/>
      <c r="D7" s="31" t="s">
        <v>19</v>
      </c>
      <c r="E7" s="27"/>
      <c r="F7" s="27"/>
      <c r="G7" s="27"/>
      <c r="H7" s="27"/>
      <c r="I7" s="27"/>
      <c r="J7" s="27"/>
      <c r="K7" s="29" t="s">
        <v>5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1" t="s">
        <v>20</v>
      </c>
      <c r="AL7" s="27"/>
      <c r="AM7" s="27"/>
      <c r="AN7" s="29" t="s">
        <v>5</v>
      </c>
      <c r="AO7" s="27"/>
      <c r="AP7" s="27"/>
      <c r="AQ7" s="25"/>
      <c r="BS7" s="20" t="s">
        <v>9</v>
      </c>
    </row>
    <row r="8" spans="2:71" ht="14.25" customHeight="1">
      <c r="B8" s="24"/>
      <c r="C8" s="27"/>
      <c r="D8" s="31" t="s">
        <v>21</v>
      </c>
      <c r="E8" s="27"/>
      <c r="F8" s="27"/>
      <c r="G8" s="27"/>
      <c r="H8" s="27"/>
      <c r="I8" s="27"/>
      <c r="J8" s="27"/>
      <c r="K8" s="29" t="s">
        <v>22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1" t="s">
        <v>23</v>
      </c>
      <c r="AL8" s="27"/>
      <c r="AM8" s="27"/>
      <c r="AN8" s="29" t="s">
        <v>24</v>
      </c>
      <c r="AO8" s="27"/>
      <c r="AP8" s="27"/>
      <c r="AQ8" s="25"/>
      <c r="BS8" s="20" t="s">
        <v>9</v>
      </c>
    </row>
    <row r="9" spans="2:71" ht="14.25" customHeight="1">
      <c r="B9" s="24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5"/>
      <c r="BS9" s="20" t="s">
        <v>9</v>
      </c>
    </row>
    <row r="10" spans="2:71" ht="14.25" customHeight="1">
      <c r="B10" s="24"/>
      <c r="C10" s="27"/>
      <c r="D10" s="31" t="s">
        <v>25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1" t="s">
        <v>26</v>
      </c>
      <c r="AL10" s="27"/>
      <c r="AM10" s="27"/>
      <c r="AN10" s="29" t="s">
        <v>5</v>
      </c>
      <c r="AO10" s="27"/>
      <c r="AP10" s="27"/>
      <c r="AQ10" s="25"/>
      <c r="BS10" s="20" t="s">
        <v>9</v>
      </c>
    </row>
    <row r="11" spans="2:71" ht="18" customHeight="1">
      <c r="B11" s="24"/>
      <c r="C11" s="27"/>
      <c r="D11" s="27"/>
      <c r="E11" s="29" t="s">
        <v>27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1" t="s">
        <v>28</v>
      </c>
      <c r="AL11" s="27"/>
      <c r="AM11" s="27"/>
      <c r="AN11" s="29" t="s">
        <v>5</v>
      </c>
      <c r="AO11" s="27"/>
      <c r="AP11" s="27"/>
      <c r="AQ11" s="25"/>
      <c r="BS11" s="20" t="s">
        <v>9</v>
      </c>
    </row>
    <row r="12" spans="2:71" ht="6.75" customHeight="1">
      <c r="B12" s="24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5"/>
      <c r="BS12" s="20" t="s">
        <v>9</v>
      </c>
    </row>
    <row r="13" spans="2:71" ht="14.25" customHeight="1">
      <c r="B13" s="24"/>
      <c r="C13" s="27"/>
      <c r="D13" s="31" t="s">
        <v>29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1" t="s">
        <v>26</v>
      </c>
      <c r="AL13" s="27"/>
      <c r="AM13" s="27"/>
      <c r="AN13" s="29" t="s">
        <v>5</v>
      </c>
      <c r="AO13" s="27"/>
      <c r="AP13" s="27"/>
      <c r="AQ13" s="25"/>
      <c r="BS13" s="20" t="s">
        <v>9</v>
      </c>
    </row>
    <row r="14" spans="2:71" ht="12.75">
      <c r="B14" s="24"/>
      <c r="C14" s="27"/>
      <c r="D14" s="27"/>
      <c r="E14" s="29" t="s">
        <v>22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31" t="s">
        <v>28</v>
      </c>
      <c r="AL14" s="27"/>
      <c r="AM14" s="27"/>
      <c r="AN14" s="29" t="s">
        <v>5</v>
      </c>
      <c r="AO14" s="27"/>
      <c r="AP14" s="27"/>
      <c r="AQ14" s="25"/>
      <c r="BS14" s="20" t="s">
        <v>9</v>
      </c>
    </row>
    <row r="15" spans="2:71" ht="6.75" customHeight="1">
      <c r="B15" s="24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5"/>
      <c r="BS15" s="20" t="s">
        <v>6</v>
      </c>
    </row>
    <row r="16" spans="2:71" ht="14.25" customHeight="1">
      <c r="B16" s="24"/>
      <c r="C16" s="27"/>
      <c r="D16" s="31" t="s">
        <v>30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1" t="s">
        <v>26</v>
      </c>
      <c r="AL16" s="27"/>
      <c r="AM16" s="27"/>
      <c r="AN16" s="29" t="s">
        <v>5</v>
      </c>
      <c r="AO16" s="27"/>
      <c r="AP16" s="27"/>
      <c r="AQ16" s="25"/>
      <c r="BS16" s="20" t="s">
        <v>6</v>
      </c>
    </row>
    <row r="17" spans="2:71" ht="18" customHeight="1">
      <c r="B17" s="24"/>
      <c r="C17" s="27"/>
      <c r="D17" s="27"/>
      <c r="E17" s="29" t="s">
        <v>31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1" t="s">
        <v>28</v>
      </c>
      <c r="AL17" s="27"/>
      <c r="AM17" s="27"/>
      <c r="AN17" s="29" t="s">
        <v>5</v>
      </c>
      <c r="AO17" s="27"/>
      <c r="AP17" s="27"/>
      <c r="AQ17" s="25"/>
      <c r="BS17" s="20" t="s">
        <v>32</v>
      </c>
    </row>
    <row r="18" spans="2:71" ht="6.75" customHeight="1">
      <c r="B18" s="24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5"/>
      <c r="BS18" s="20" t="s">
        <v>9</v>
      </c>
    </row>
    <row r="19" spans="2:71" ht="14.25" customHeight="1">
      <c r="B19" s="24"/>
      <c r="C19" s="27"/>
      <c r="D19" s="31" t="s">
        <v>33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31" t="s">
        <v>26</v>
      </c>
      <c r="AL19" s="27"/>
      <c r="AM19" s="27"/>
      <c r="AN19" s="29" t="s">
        <v>5</v>
      </c>
      <c r="AO19" s="27"/>
      <c r="AP19" s="27"/>
      <c r="AQ19" s="25"/>
      <c r="BS19" s="20" t="s">
        <v>9</v>
      </c>
    </row>
    <row r="20" spans="2:43" ht="18" customHeight="1">
      <c r="B20" s="24"/>
      <c r="C20" s="27"/>
      <c r="D20" s="27"/>
      <c r="E20" s="29" t="s">
        <v>22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31" t="s">
        <v>28</v>
      </c>
      <c r="AL20" s="27"/>
      <c r="AM20" s="27"/>
      <c r="AN20" s="29" t="s">
        <v>5</v>
      </c>
      <c r="AO20" s="27"/>
      <c r="AP20" s="27"/>
      <c r="AQ20" s="25"/>
    </row>
    <row r="21" spans="2:43" ht="6.75" customHeight="1">
      <c r="B21" s="24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5"/>
    </row>
    <row r="22" spans="2:43" ht="12.75">
      <c r="B22" s="24"/>
      <c r="C22" s="27"/>
      <c r="D22" s="31" t="s">
        <v>34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5"/>
    </row>
    <row r="23" spans="2:43" ht="22.5" customHeight="1">
      <c r="B23" s="24"/>
      <c r="C23" s="27"/>
      <c r="D23" s="27"/>
      <c r="E23" s="229" t="s">
        <v>5</v>
      </c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29"/>
      <c r="Q23" s="229"/>
      <c r="R23" s="229"/>
      <c r="S23" s="229"/>
      <c r="T23" s="229"/>
      <c r="U23" s="229"/>
      <c r="V23" s="229"/>
      <c r="W23" s="229"/>
      <c r="X23" s="229"/>
      <c r="Y23" s="229"/>
      <c r="Z23" s="229"/>
      <c r="AA23" s="229"/>
      <c r="AB23" s="229"/>
      <c r="AC23" s="229"/>
      <c r="AD23" s="229"/>
      <c r="AE23" s="229"/>
      <c r="AF23" s="229"/>
      <c r="AG23" s="229"/>
      <c r="AH23" s="229"/>
      <c r="AI23" s="229"/>
      <c r="AJ23" s="229"/>
      <c r="AK23" s="229"/>
      <c r="AL23" s="229"/>
      <c r="AM23" s="229"/>
      <c r="AN23" s="229"/>
      <c r="AO23" s="27"/>
      <c r="AP23" s="27"/>
      <c r="AQ23" s="25"/>
    </row>
    <row r="24" spans="2:43" ht="6.75" customHeight="1">
      <c r="B24" s="24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5"/>
    </row>
    <row r="25" spans="2:43" ht="6.75" customHeight="1">
      <c r="B25" s="24"/>
      <c r="C25" s="27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7"/>
      <c r="AQ25" s="25"/>
    </row>
    <row r="26" spans="2:43" ht="14.25" customHeight="1">
      <c r="B26" s="24"/>
      <c r="C26" s="27"/>
      <c r="D26" s="33" t="s">
        <v>35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02">
        <f>ROUND(AG87,2)</f>
        <v>0</v>
      </c>
      <c r="AL26" s="203"/>
      <c r="AM26" s="203"/>
      <c r="AN26" s="203"/>
      <c r="AO26" s="203"/>
      <c r="AP26" s="27"/>
      <c r="AQ26" s="25"/>
    </row>
    <row r="27" spans="2:43" ht="14.25" customHeight="1">
      <c r="B27" s="24"/>
      <c r="C27" s="27"/>
      <c r="D27" s="33" t="s">
        <v>36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02">
        <f>ROUND(AG92,2)</f>
        <v>0</v>
      </c>
      <c r="AL27" s="202"/>
      <c r="AM27" s="202"/>
      <c r="AN27" s="202"/>
      <c r="AO27" s="202"/>
      <c r="AP27" s="27"/>
      <c r="AQ27" s="25"/>
    </row>
    <row r="28" spans="2:43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6"/>
    </row>
    <row r="29" spans="2:43" s="1" customFormat="1" ht="25.5" customHeight="1">
      <c r="B29" s="34"/>
      <c r="C29" s="35"/>
      <c r="D29" s="37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04">
        <f>ROUND(AK26+AK27,2)</f>
        <v>0</v>
      </c>
      <c r="AL29" s="205"/>
      <c r="AM29" s="205"/>
      <c r="AN29" s="205"/>
      <c r="AO29" s="205"/>
      <c r="AP29" s="35"/>
      <c r="AQ29" s="36"/>
    </row>
    <row r="30" spans="2:43" s="1" customFormat="1" ht="6.75" customHeight="1"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6"/>
    </row>
    <row r="31" spans="2:43" s="2" customFormat="1" ht="14.25" customHeight="1">
      <c r="B31" s="39"/>
      <c r="C31" s="40"/>
      <c r="D31" s="41" t="s">
        <v>38</v>
      </c>
      <c r="E31" s="40"/>
      <c r="F31" s="41" t="s">
        <v>39</v>
      </c>
      <c r="G31" s="40"/>
      <c r="H31" s="40"/>
      <c r="I31" s="40"/>
      <c r="J31" s="40"/>
      <c r="K31" s="40"/>
      <c r="L31" s="222">
        <v>0.21</v>
      </c>
      <c r="M31" s="223"/>
      <c r="N31" s="223"/>
      <c r="O31" s="223"/>
      <c r="P31" s="40"/>
      <c r="Q31" s="40"/>
      <c r="R31" s="40"/>
      <c r="S31" s="40"/>
      <c r="T31" s="43" t="s">
        <v>40</v>
      </c>
      <c r="U31" s="40"/>
      <c r="V31" s="40"/>
      <c r="W31" s="224">
        <f>ROUND(AZ87+SUM(CD93),2)</f>
        <v>0</v>
      </c>
      <c r="X31" s="223"/>
      <c r="Y31" s="223"/>
      <c r="Z31" s="223"/>
      <c r="AA31" s="223"/>
      <c r="AB31" s="223"/>
      <c r="AC31" s="223"/>
      <c r="AD31" s="223"/>
      <c r="AE31" s="223"/>
      <c r="AF31" s="40"/>
      <c r="AG31" s="40"/>
      <c r="AH31" s="40"/>
      <c r="AI31" s="40"/>
      <c r="AJ31" s="40"/>
      <c r="AK31" s="224">
        <f>ROUND(AV87+SUM(BY93),2)</f>
        <v>0</v>
      </c>
      <c r="AL31" s="223"/>
      <c r="AM31" s="223"/>
      <c r="AN31" s="223"/>
      <c r="AO31" s="223"/>
      <c r="AP31" s="40"/>
      <c r="AQ31" s="44"/>
    </row>
    <row r="32" spans="2:43" s="2" customFormat="1" ht="14.25" customHeight="1">
      <c r="B32" s="39"/>
      <c r="C32" s="40"/>
      <c r="D32" s="40"/>
      <c r="E32" s="40"/>
      <c r="F32" s="41" t="s">
        <v>41</v>
      </c>
      <c r="G32" s="40"/>
      <c r="H32" s="40"/>
      <c r="I32" s="40"/>
      <c r="J32" s="40"/>
      <c r="K32" s="40"/>
      <c r="L32" s="222">
        <v>0.15</v>
      </c>
      <c r="M32" s="223"/>
      <c r="N32" s="223"/>
      <c r="O32" s="223"/>
      <c r="P32" s="40"/>
      <c r="Q32" s="40"/>
      <c r="R32" s="40"/>
      <c r="S32" s="40"/>
      <c r="T32" s="43" t="s">
        <v>40</v>
      </c>
      <c r="U32" s="40"/>
      <c r="V32" s="40"/>
      <c r="W32" s="224">
        <f>ROUND(BA87+SUM(CE93),2)</f>
        <v>0</v>
      </c>
      <c r="X32" s="223"/>
      <c r="Y32" s="223"/>
      <c r="Z32" s="223"/>
      <c r="AA32" s="223"/>
      <c r="AB32" s="223"/>
      <c r="AC32" s="223"/>
      <c r="AD32" s="223"/>
      <c r="AE32" s="223"/>
      <c r="AF32" s="40"/>
      <c r="AG32" s="40"/>
      <c r="AH32" s="40"/>
      <c r="AI32" s="40"/>
      <c r="AJ32" s="40"/>
      <c r="AK32" s="224">
        <f>ROUND(AW87+SUM(BZ93),2)</f>
        <v>0</v>
      </c>
      <c r="AL32" s="223"/>
      <c r="AM32" s="223"/>
      <c r="AN32" s="223"/>
      <c r="AO32" s="223"/>
      <c r="AP32" s="40"/>
      <c r="AQ32" s="44"/>
    </row>
    <row r="33" spans="2:43" s="2" customFormat="1" ht="14.25" customHeight="1" hidden="1">
      <c r="B33" s="39"/>
      <c r="C33" s="40"/>
      <c r="D33" s="40"/>
      <c r="E33" s="40"/>
      <c r="F33" s="41" t="s">
        <v>42</v>
      </c>
      <c r="G33" s="40"/>
      <c r="H33" s="40"/>
      <c r="I33" s="40"/>
      <c r="J33" s="40"/>
      <c r="K33" s="40"/>
      <c r="L33" s="222">
        <v>0.21</v>
      </c>
      <c r="M33" s="223"/>
      <c r="N33" s="223"/>
      <c r="O33" s="223"/>
      <c r="P33" s="40"/>
      <c r="Q33" s="40"/>
      <c r="R33" s="40"/>
      <c r="S33" s="40"/>
      <c r="T33" s="43" t="s">
        <v>40</v>
      </c>
      <c r="U33" s="40"/>
      <c r="V33" s="40"/>
      <c r="W33" s="224">
        <f>ROUND(BB87+SUM(CF93),2)</f>
        <v>0</v>
      </c>
      <c r="X33" s="223"/>
      <c r="Y33" s="223"/>
      <c r="Z33" s="223"/>
      <c r="AA33" s="223"/>
      <c r="AB33" s="223"/>
      <c r="AC33" s="223"/>
      <c r="AD33" s="223"/>
      <c r="AE33" s="223"/>
      <c r="AF33" s="40"/>
      <c r="AG33" s="40"/>
      <c r="AH33" s="40"/>
      <c r="AI33" s="40"/>
      <c r="AJ33" s="40"/>
      <c r="AK33" s="224">
        <v>0</v>
      </c>
      <c r="AL33" s="223"/>
      <c r="AM33" s="223"/>
      <c r="AN33" s="223"/>
      <c r="AO33" s="223"/>
      <c r="AP33" s="40"/>
      <c r="AQ33" s="44"/>
    </row>
    <row r="34" spans="2:43" s="2" customFormat="1" ht="14.25" customHeight="1" hidden="1">
      <c r="B34" s="39"/>
      <c r="C34" s="40"/>
      <c r="D34" s="40"/>
      <c r="E34" s="40"/>
      <c r="F34" s="41" t="s">
        <v>43</v>
      </c>
      <c r="G34" s="40"/>
      <c r="H34" s="40"/>
      <c r="I34" s="40"/>
      <c r="J34" s="40"/>
      <c r="K34" s="40"/>
      <c r="L34" s="222">
        <v>0.15</v>
      </c>
      <c r="M34" s="223"/>
      <c r="N34" s="223"/>
      <c r="O34" s="223"/>
      <c r="P34" s="40"/>
      <c r="Q34" s="40"/>
      <c r="R34" s="40"/>
      <c r="S34" s="40"/>
      <c r="T34" s="43" t="s">
        <v>40</v>
      </c>
      <c r="U34" s="40"/>
      <c r="V34" s="40"/>
      <c r="W34" s="224">
        <f>ROUND(BC87+SUM(CG93),2)</f>
        <v>0</v>
      </c>
      <c r="X34" s="223"/>
      <c r="Y34" s="223"/>
      <c r="Z34" s="223"/>
      <c r="AA34" s="223"/>
      <c r="AB34" s="223"/>
      <c r="AC34" s="223"/>
      <c r="AD34" s="223"/>
      <c r="AE34" s="223"/>
      <c r="AF34" s="40"/>
      <c r="AG34" s="40"/>
      <c r="AH34" s="40"/>
      <c r="AI34" s="40"/>
      <c r="AJ34" s="40"/>
      <c r="AK34" s="224">
        <v>0</v>
      </c>
      <c r="AL34" s="223"/>
      <c r="AM34" s="223"/>
      <c r="AN34" s="223"/>
      <c r="AO34" s="223"/>
      <c r="AP34" s="40"/>
      <c r="AQ34" s="44"/>
    </row>
    <row r="35" spans="2:43" s="2" customFormat="1" ht="14.25" customHeight="1" hidden="1">
      <c r="B35" s="39"/>
      <c r="C35" s="40"/>
      <c r="D35" s="40"/>
      <c r="E35" s="40"/>
      <c r="F35" s="41" t="s">
        <v>44</v>
      </c>
      <c r="G35" s="40"/>
      <c r="H35" s="40"/>
      <c r="I35" s="40"/>
      <c r="J35" s="40"/>
      <c r="K35" s="40"/>
      <c r="L35" s="222">
        <v>0</v>
      </c>
      <c r="M35" s="223"/>
      <c r="N35" s="223"/>
      <c r="O35" s="223"/>
      <c r="P35" s="40"/>
      <c r="Q35" s="40"/>
      <c r="R35" s="40"/>
      <c r="S35" s="40"/>
      <c r="T35" s="43" t="s">
        <v>40</v>
      </c>
      <c r="U35" s="40"/>
      <c r="V35" s="40"/>
      <c r="W35" s="224">
        <f>ROUND(BD87+SUM(CH93),2)</f>
        <v>0</v>
      </c>
      <c r="X35" s="223"/>
      <c r="Y35" s="223"/>
      <c r="Z35" s="223"/>
      <c r="AA35" s="223"/>
      <c r="AB35" s="223"/>
      <c r="AC35" s="223"/>
      <c r="AD35" s="223"/>
      <c r="AE35" s="223"/>
      <c r="AF35" s="40"/>
      <c r="AG35" s="40"/>
      <c r="AH35" s="40"/>
      <c r="AI35" s="40"/>
      <c r="AJ35" s="40"/>
      <c r="AK35" s="224">
        <v>0</v>
      </c>
      <c r="AL35" s="223"/>
      <c r="AM35" s="223"/>
      <c r="AN35" s="223"/>
      <c r="AO35" s="223"/>
      <c r="AP35" s="40"/>
      <c r="AQ35" s="44"/>
    </row>
    <row r="36" spans="2:43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6"/>
    </row>
    <row r="37" spans="2:43" s="1" customFormat="1" ht="25.5" customHeight="1">
      <c r="B37" s="34"/>
      <c r="C37" s="45"/>
      <c r="D37" s="46" t="s">
        <v>45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8" t="s">
        <v>46</v>
      </c>
      <c r="U37" s="47"/>
      <c r="V37" s="47"/>
      <c r="W37" s="47"/>
      <c r="X37" s="214" t="s">
        <v>47</v>
      </c>
      <c r="Y37" s="215"/>
      <c r="Z37" s="215"/>
      <c r="AA37" s="215"/>
      <c r="AB37" s="215"/>
      <c r="AC37" s="47"/>
      <c r="AD37" s="47"/>
      <c r="AE37" s="47"/>
      <c r="AF37" s="47"/>
      <c r="AG37" s="47"/>
      <c r="AH37" s="47"/>
      <c r="AI37" s="47"/>
      <c r="AJ37" s="47"/>
      <c r="AK37" s="216">
        <f>SUM(AK29:AK35)</f>
        <v>0</v>
      </c>
      <c r="AL37" s="215"/>
      <c r="AM37" s="215"/>
      <c r="AN37" s="215"/>
      <c r="AO37" s="217"/>
      <c r="AP37" s="45"/>
      <c r="AQ37" s="36"/>
    </row>
    <row r="38" spans="2:43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6"/>
    </row>
    <row r="39" spans="2:43" ht="12">
      <c r="B39" s="24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5"/>
    </row>
    <row r="40" spans="2:43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5"/>
    </row>
    <row r="41" spans="2:43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5"/>
    </row>
    <row r="42" spans="2:43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5"/>
    </row>
    <row r="43" spans="2:43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5"/>
    </row>
    <row r="44" spans="2:43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5"/>
    </row>
    <row r="45" spans="2:43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5"/>
    </row>
    <row r="46" spans="2:43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5"/>
    </row>
    <row r="47" spans="2:43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5"/>
    </row>
    <row r="48" spans="2:43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5"/>
    </row>
    <row r="49" spans="2:43" s="1" customFormat="1" ht="14.25">
      <c r="B49" s="34"/>
      <c r="C49" s="35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1"/>
      <c r="AA49" s="35"/>
      <c r="AB49" s="35"/>
      <c r="AC49" s="49" t="s">
        <v>49</v>
      </c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1"/>
      <c r="AP49" s="35"/>
      <c r="AQ49" s="36"/>
    </row>
    <row r="50" spans="2:43" ht="12">
      <c r="B50" s="24"/>
      <c r="C50" s="27"/>
      <c r="D50" s="52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53"/>
      <c r="AA50" s="27"/>
      <c r="AB50" s="27"/>
      <c r="AC50" s="52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53"/>
      <c r="AP50" s="27"/>
      <c r="AQ50" s="25"/>
    </row>
    <row r="51" spans="2:43" ht="12">
      <c r="B51" s="24"/>
      <c r="C51" s="27"/>
      <c r="D51" s="52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53"/>
      <c r="AA51" s="27"/>
      <c r="AB51" s="27"/>
      <c r="AC51" s="52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53"/>
      <c r="AP51" s="27"/>
      <c r="AQ51" s="25"/>
    </row>
    <row r="52" spans="2:43" ht="12">
      <c r="B52" s="24"/>
      <c r="C52" s="27"/>
      <c r="D52" s="52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53"/>
      <c r="AA52" s="27"/>
      <c r="AB52" s="27"/>
      <c r="AC52" s="52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53"/>
      <c r="AP52" s="27"/>
      <c r="AQ52" s="25"/>
    </row>
    <row r="53" spans="2:43" ht="12">
      <c r="B53" s="24"/>
      <c r="C53" s="27"/>
      <c r="D53" s="52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53"/>
      <c r="AA53" s="27"/>
      <c r="AB53" s="27"/>
      <c r="AC53" s="52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53"/>
      <c r="AP53" s="27"/>
      <c r="AQ53" s="25"/>
    </row>
    <row r="54" spans="2:43" ht="12">
      <c r="B54" s="24"/>
      <c r="C54" s="27"/>
      <c r="D54" s="52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53"/>
      <c r="AA54" s="27"/>
      <c r="AB54" s="27"/>
      <c r="AC54" s="52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53"/>
      <c r="AP54" s="27"/>
      <c r="AQ54" s="25"/>
    </row>
    <row r="55" spans="2:43" ht="12">
      <c r="B55" s="24"/>
      <c r="C55" s="27"/>
      <c r="D55" s="52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53"/>
      <c r="AA55" s="27"/>
      <c r="AB55" s="27"/>
      <c r="AC55" s="52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53"/>
      <c r="AP55" s="27"/>
      <c r="AQ55" s="25"/>
    </row>
    <row r="56" spans="2:43" ht="12">
      <c r="B56" s="24"/>
      <c r="C56" s="27"/>
      <c r="D56" s="52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53"/>
      <c r="AA56" s="27"/>
      <c r="AB56" s="27"/>
      <c r="AC56" s="52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53"/>
      <c r="AP56" s="27"/>
      <c r="AQ56" s="25"/>
    </row>
    <row r="57" spans="2:43" ht="12">
      <c r="B57" s="24"/>
      <c r="C57" s="27"/>
      <c r="D57" s="52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53"/>
      <c r="AA57" s="27"/>
      <c r="AB57" s="27"/>
      <c r="AC57" s="52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53"/>
      <c r="AP57" s="27"/>
      <c r="AQ57" s="25"/>
    </row>
    <row r="58" spans="2:43" s="1" customFormat="1" ht="14.25">
      <c r="B58" s="34"/>
      <c r="C58" s="35"/>
      <c r="D58" s="54" t="s">
        <v>50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6" t="s">
        <v>51</v>
      </c>
      <c r="S58" s="55"/>
      <c r="T58" s="55"/>
      <c r="U58" s="55"/>
      <c r="V58" s="55"/>
      <c r="W58" s="55"/>
      <c r="X58" s="55"/>
      <c r="Y58" s="55"/>
      <c r="Z58" s="57"/>
      <c r="AA58" s="35"/>
      <c r="AB58" s="35"/>
      <c r="AC58" s="54" t="s">
        <v>50</v>
      </c>
      <c r="AD58" s="55"/>
      <c r="AE58" s="55"/>
      <c r="AF58" s="55"/>
      <c r="AG58" s="55"/>
      <c r="AH58" s="55"/>
      <c r="AI58" s="55"/>
      <c r="AJ58" s="55"/>
      <c r="AK58" s="55"/>
      <c r="AL58" s="55"/>
      <c r="AM58" s="56" t="s">
        <v>51</v>
      </c>
      <c r="AN58" s="55"/>
      <c r="AO58" s="57"/>
      <c r="AP58" s="35"/>
      <c r="AQ58" s="36"/>
    </row>
    <row r="59" spans="2:43" ht="12">
      <c r="B59" s="24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5"/>
    </row>
    <row r="60" spans="2:43" s="1" customFormat="1" ht="14.25">
      <c r="B60" s="34"/>
      <c r="C60" s="35"/>
      <c r="D60" s="49" t="s">
        <v>52</v>
      </c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1"/>
      <c r="AA60" s="35"/>
      <c r="AB60" s="35"/>
      <c r="AC60" s="49" t="s">
        <v>53</v>
      </c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1"/>
      <c r="AP60" s="35"/>
      <c r="AQ60" s="36"/>
    </row>
    <row r="61" spans="2:43" ht="12">
      <c r="B61" s="24"/>
      <c r="C61" s="27"/>
      <c r="D61" s="52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53"/>
      <c r="AA61" s="27"/>
      <c r="AB61" s="27"/>
      <c r="AC61" s="52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53"/>
      <c r="AP61" s="27"/>
      <c r="AQ61" s="25"/>
    </row>
    <row r="62" spans="2:43" ht="12">
      <c r="B62" s="24"/>
      <c r="C62" s="27"/>
      <c r="D62" s="52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53"/>
      <c r="AA62" s="27"/>
      <c r="AB62" s="27"/>
      <c r="AC62" s="52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53"/>
      <c r="AP62" s="27"/>
      <c r="AQ62" s="25"/>
    </row>
    <row r="63" spans="2:43" ht="12">
      <c r="B63" s="24"/>
      <c r="C63" s="27"/>
      <c r="D63" s="52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53"/>
      <c r="AA63" s="27"/>
      <c r="AB63" s="27"/>
      <c r="AC63" s="52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53"/>
      <c r="AP63" s="27"/>
      <c r="AQ63" s="25"/>
    </row>
    <row r="64" spans="2:43" ht="12">
      <c r="B64" s="24"/>
      <c r="C64" s="27"/>
      <c r="D64" s="52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53"/>
      <c r="AA64" s="27"/>
      <c r="AB64" s="27"/>
      <c r="AC64" s="52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53"/>
      <c r="AP64" s="27"/>
      <c r="AQ64" s="25"/>
    </row>
    <row r="65" spans="2:43" ht="12">
      <c r="B65" s="24"/>
      <c r="C65" s="27"/>
      <c r="D65" s="52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53"/>
      <c r="AA65" s="27"/>
      <c r="AB65" s="27"/>
      <c r="AC65" s="52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53"/>
      <c r="AP65" s="27"/>
      <c r="AQ65" s="25"/>
    </row>
    <row r="66" spans="2:43" ht="12">
      <c r="B66" s="24"/>
      <c r="C66" s="27"/>
      <c r="D66" s="52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53"/>
      <c r="AA66" s="27"/>
      <c r="AB66" s="27"/>
      <c r="AC66" s="52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53"/>
      <c r="AP66" s="27"/>
      <c r="AQ66" s="25"/>
    </row>
    <row r="67" spans="2:43" ht="12">
      <c r="B67" s="24"/>
      <c r="C67" s="27"/>
      <c r="D67" s="52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53"/>
      <c r="AA67" s="27"/>
      <c r="AB67" s="27"/>
      <c r="AC67" s="52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53"/>
      <c r="AP67" s="27"/>
      <c r="AQ67" s="25"/>
    </row>
    <row r="68" spans="2:43" ht="12">
      <c r="B68" s="24"/>
      <c r="C68" s="27"/>
      <c r="D68" s="52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53"/>
      <c r="AA68" s="27"/>
      <c r="AB68" s="27"/>
      <c r="AC68" s="52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53"/>
      <c r="AP68" s="27"/>
      <c r="AQ68" s="25"/>
    </row>
    <row r="69" spans="2:43" s="1" customFormat="1" ht="14.25">
      <c r="B69" s="34"/>
      <c r="C69" s="35"/>
      <c r="D69" s="54" t="s">
        <v>50</v>
      </c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6" t="s">
        <v>51</v>
      </c>
      <c r="S69" s="55"/>
      <c r="T69" s="55"/>
      <c r="U69" s="55"/>
      <c r="V69" s="55"/>
      <c r="W69" s="55"/>
      <c r="X69" s="55"/>
      <c r="Y69" s="55"/>
      <c r="Z69" s="57"/>
      <c r="AA69" s="35"/>
      <c r="AB69" s="35"/>
      <c r="AC69" s="54" t="s">
        <v>50</v>
      </c>
      <c r="AD69" s="55"/>
      <c r="AE69" s="55"/>
      <c r="AF69" s="55"/>
      <c r="AG69" s="55"/>
      <c r="AH69" s="55"/>
      <c r="AI69" s="55"/>
      <c r="AJ69" s="55"/>
      <c r="AK69" s="55"/>
      <c r="AL69" s="55"/>
      <c r="AM69" s="56" t="s">
        <v>51</v>
      </c>
      <c r="AN69" s="55"/>
      <c r="AO69" s="57"/>
      <c r="AP69" s="35"/>
      <c r="AQ69" s="36"/>
    </row>
    <row r="70" spans="2:43" s="1" customFormat="1" ht="6.75" customHeight="1">
      <c r="B70" s="34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6"/>
    </row>
    <row r="71" spans="2:43" s="1" customFormat="1" ht="6.7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60"/>
    </row>
    <row r="75" spans="2:43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3"/>
    </row>
    <row r="76" spans="2:43" s="1" customFormat="1" ht="36.75" customHeight="1">
      <c r="B76" s="34"/>
      <c r="C76" s="218" t="s">
        <v>54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219"/>
      <c r="S76" s="219"/>
      <c r="T76" s="219"/>
      <c r="U76" s="219"/>
      <c r="V76" s="219"/>
      <c r="W76" s="219"/>
      <c r="X76" s="219"/>
      <c r="Y76" s="219"/>
      <c r="Z76" s="219"/>
      <c r="AA76" s="219"/>
      <c r="AB76" s="219"/>
      <c r="AC76" s="219"/>
      <c r="AD76" s="219"/>
      <c r="AE76" s="219"/>
      <c r="AF76" s="219"/>
      <c r="AG76" s="219"/>
      <c r="AH76" s="219"/>
      <c r="AI76" s="219"/>
      <c r="AJ76" s="219"/>
      <c r="AK76" s="219"/>
      <c r="AL76" s="219"/>
      <c r="AM76" s="219"/>
      <c r="AN76" s="219"/>
      <c r="AO76" s="219"/>
      <c r="AP76" s="219"/>
      <c r="AQ76" s="36"/>
    </row>
    <row r="77" spans="2:43" s="3" customFormat="1" ht="14.25" customHeight="1">
      <c r="B77" s="64"/>
      <c r="C77" s="31" t="s">
        <v>15</v>
      </c>
      <c r="D77" s="65"/>
      <c r="E77" s="65"/>
      <c r="F77" s="65"/>
      <c r="G77" s="65"/>
      <c r="H77" s="65"/>
      <c r="I77" s="65"/>
      <c r="J77" s="65"/>
      <c r="K77" s="65"/>
      <c r="L77" s="65" t="str">
        <f>K5</f>
        <v>Valenta_1702_Z1</v>
      </c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6"/>
    </row>
    <row r="78" spans="2:43" s="4" customFormat="1" ht="36.75" customHeight="1">
      <c r="B78" s="67"/>
      <c r="C78" s="68" t="s">
        <v>17</v>
      </c>
      <c r="D78" s="69"/>
      <c r="E78" s="69"/>
      <c r="F78" s="69"/>
      <c r="G78" s="69"/>
      <c r="H78" s="69"/>
      <c r="I78" s="69"/>
      <c r="J78" s="69"/>
      <c r="K78" s="69"/>
      <c r="L78" s="220" t="str">
        <f>K6</f>
        <v>Modernizace kotelny v objektu Bulharská č.p.15 a 6</v>
      </c>
      <c r="M78" s="221"/>
      <c r="N78" s="221"/>
      <c r="O78" s="221"/>
      <c r="P78" s="221"/>
      <c r="Q78" s="221"/>
      <c r="R78" s="221"/>
      <c r="S78" s="221"/>
      <c r="T78" s="221"/>
      <c r="U78" s="221"/>
      <c r="V78" s="221"/>
      <c r="W78" s="221"/>
      <c r="X78" s="221"/>
      <c r="Y78" s="221"/>
      <c r="Z78" s="221"/>
      <c r="AA78" s="221"/>
      <c r="AB78" s="221"/>
      <c r="AC78" s="221"/>
      <c r="AD78" s="221"/>
      <c r="AE78" s="221"/>
      <c r="AF78" s="221"/>
      <c r="AG78" s="221"/>
      <c r="AH78" s="221"/>
      <c r="AI78" s="221"/>
      <c r="AJ78" s="221"/>
      <c r="AK78" s="221"/>
      <c r="AL78" s="221"/>
      <c r="AM78" s="221"/>
      <c r="AN78" s="221"/>
      <c r="AO78" s="221"/>
      <c r="AP78" s="69"/>
      <c r="AQ78" s="70"/>
    </row>
    <row r="79" spans="2:43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6"/>
    </row>
    <row r="80" spans="2:43" s="1" customFormat="1" ht="12.75">
      <c r="B80" s="34"/>
      <c r="C80" s="31" t="s">
        <v>21</v>
      </c>
      <c r="D80" s="35"/>
      <c r="E80" s="35"/>
      <c r="F80" s="35"/>
      <c r="G80" s="35"/>
      <c r="H80" s="35"/>
      <c r="I80" s="35"/>
      <c r="J80" s="35"/>
      <c r="K80" s="35"/>
      <c r="L80" s="71" t="str">
        <f>IF(K8="","",K8)</f>
        <v> 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1" t="s">
        <v>23</v>
      </c>
      <c r="AJ80" s="35"/>
      <c r="AK80" s="35"/>
      <c r="AL80" s="35"/>
      <c r="AM80" s="72" t="str">
        <f>IF(AN8="","",AN8)</f>
        <v>27. 11. 2017</v>
      </c>
      <c r="AN80" s="35"/>
      <c r="AO80" s="35"/>
      <c r="AP80" s="35"/>
      <c r="AQ80" s="36"/>
    </row>
    <row r="81" spans="2:43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6"/>
    </row>
    <row r="82" spans="2:56" s="1" customFormat="1" ht="12.75">
      <c r="B82" s="34"/>
      <c r="C82" s="31" t="s">
        <v>25</v>
      </c>
      <c r="D82" s="35"/>
      <c r="E82" s="35"/>
      <c r="F82" s="35"/>
      <c r="G82" s="35"/>
      <c r="H82" s="35"/>
      <c r="I82" s="35"/>
      <c r="J82" s="35"/>
      <c r="K82" s="35"/>
      <c r="L82" s="65" t="str">
        <f>IF(E11="","",E11)</f>
        <v>Město Nový Jičín, Masarykovo náměstí 1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1" t="s">
        <v>30</v>
      </c>
      <c r="AJ82" s="35"/>
      <c r="AK82" s="35"/>
      <c r="AL82" s="35"/>
      <c r="AM82" s="201" t="str">
        <f>IF(E17="","",E17)</f>
        <v>Endum CZ s.r.o., Dělnická 336, Mořkov</v>
      </c>
      <c r="AN82" s="201"/>
      <c r="AO82" s="201"/>
      <c r="AP82" s="201"/>
      <c r="AQ82" s="36"/>
      <c r="AS82" s="197" t="s">
        <v>55</v>
      </c>
      <c r="AT82" s="198"/>
      <c r="AU82" s="50"/>
      <c r="AV82" s="50"/>
      <c r="AW82" s="50"/>
      <c r="AX82" s="50"/>
      <c r="AY82" s="50"/>
      <c r="AZ82" s="50"/>
      <c r="BA82" s="50"/>
      <c r="BB82" s="50"/>
      <c r="BC82" s="50"/>
      <c r="BD82" s="51"/>
    </row>
    <row r="83" spans="2:56" s="1" customFormat="1" ht="12.75">
      <c r="B83" s="34"/>
      <c r="C83" s="31" t="s">
        <v>29</v>
      </c>
      <c r="D83" s="35"/>
      <c r="E83" s="35"/>
      <c r="F83" s="35"/>
      <c r="G83" s="35"/>
      <c r="H83" s="35"/>
      <c r="I83" s="35"/>
      <c r="J83" s="35"/>
      <c r="K83" s="35"/>
      <c r="L83" s="65" t="str">
        <f>IF(E14="","",E14)</f>
        <v> 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1" t="s">
        <v>33</v>
      </c>
      <c r="AJ83" s="35"/>
      <c r="AK83" s="35"/>
      <c r="AL83" s="35"/>
      <c r="AM83" s="201" t="str">
        <f>IF(E20="","",E20)</f>
        <v> </v>
      </c>
      <c r="AN83" s="201"/>
      <c r="AO83" s="201"/>
      <c r="AP83" s="201"/>
      <c r="AQ83" s="36"/>
      <c r="AS83" s="199"/>
      <c r="AT83" s="200"/>
      <c r="AU83" s="35"/>
      <c r="AV83" s="35"/>
      <c r="AW83" s="35"/>
      <c r="AX83" s="35"/>
      <c r="AY83" s="35"/>
      <c r="AZ83" s="35"/>
      <c r="BA83" s="35"/>
      <c r="BB83" s="35"/>
      <c r="BC83" s="35"/>
      <c r="BD83" s="73"/>
    </row>
    <row r="84" spans="2:56" s="1" customFormat="1" ht="10.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6"/>
      <c r="AS84" s="199"/>
      <c r="AT84" s="200"/>
      <c r="AU84" s="35"/>
      <c r="AV84" s="35"/>
      <c r="AW84" s="35"/>
      <c r="AX84" s="35"/>
      <c r="AY84" s="35"/>
      <c r="AZ84" s="35"/>
      <c r="BA84" s="35"/>
      <c r="BB84" s="35"/>
      <c r="BC84" s="35"/>
      <c r="BD84" s="73"/>
    </row>
    <row r="85" spans="2:56" s="1" customFormat="1" ht="29.25" customHeight="1">
      <c r="B85" s="34"/>
      <c r="C85" s="210" t="s">
        <v>56</v>
      </c>
      <c r="D85" s="211"/>
      <c r="E85" s="211"/>
      <c r="F85" s="211"/>
      <c r="G85" s="211"/>
      <c r="H85" s="74"/>
      <c r="I85" s="212" t="s">
        <v>57</v>
      </c>
      <c r="J85" s="211"/>
      <c r="K85" s="211"/>
      <c r="L85" s="211"/>
      <c r="M85" s="211"/>
      <c r="N85" s="211"/>
      <c r="O85" s="211"/>
      <c r="P85" s="211"/>
      <c r="Q85" s="211"/>
      <c r="R85" s="211"/>
      <c r="S85" s="211"/>
      <c r="T85" s="211"/>
      <c r="U85" s="211"/>
      <c r="V85" s="211"/>
      <c r="W85" s="211"/>
      <c r="X85" s="211"/>
      <c r="Y85" s="211"/>
      <c r="Z85" s="211"/>
      <c r="AA85" s="211"/>
      <c r="AB85" s="211"/>
      <c r="AC85" s="211"/>
      <c r="AD85" s="211"/>
      <c r="AE85" s="211"/>
      <c r="AF85" s="211"/>
      <c r="AG85" s="212" t="s">
        <v>58</v>
      </c>
      <c r="AH85" s="211"/>
      <c r="AI85" s="211"/>
      <c r="AJ85" s="211"/>
      <c r="AK85" s="211"/>
      <c r="AL85" s="211"/>
      <c r="AM85" s="211"/>
      <c r="AN85" s="212" t="s">
        <v>59</v>
      </c>
      <c r="AO85" s="211"/>
      <c r="AP85" s="213"/>
      <c r="AQ85" s="36"/>
      <c r="AS85" s="75" t="s">
        <v>60</v>
      </c>
      <c r="AT85" s="76" t="s">
        <v>61</v>
      </c>
      <c r="AU85" s="76" t="s">
        <v>62</v>
      </c>
      <c r="AV85" s="76" t="s">
        <v>63</v>
      </c>
      <c r="AW85" s="76" t="s">
        <v>64</v>
      </c>
      <c r="AX85" s="76" t="s">
        <v>65</v>
      </c>
      <c r="AY85" s="76" t="s">
        <v>66</v>
      </c>
      <c r="AZ85" s="76" t="s">
        <v>67</v>
      </c>
      <c r="BA85" s="76" t="s">
        <v>68</v>
      </c>
      <c r="BB85" s="76" t="s">
        <v>69</v>
      </c>
      <c r="BC85" s="76" t="s">
        <v>70</v>
      </c>
      <c r="BD85" s="77" t="s">
        <v>71</v>
      </c>
    </row>
    <row r="86" spans="2:56" s="1" customFormat="1" ht="10.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6"/>
      <c r="AS86" s="78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1"/>
    </row>
    <row r="87" spans="2:76" s="4" customFormat="1" ht="32.25" customHeight="1">
      <c r="B87" s="67"/>
      <c r="C87" s="79" t="s">
        <v>72</v>
      </c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/>
      <c r="Y87" s="80"/>
      <c r="Z87" s="80"/>
      <c r="AA87" s="80"/>
      <c r="AB87" s="80"/>
      <c r="AC87" s="80"/>
      <c r="AD87" s="80"/>
      <c r="AE87" s="80"/>
      <c r="AF87" s="80"/>
      <c r="AG87" s="206">
        <f>ROUND(SUM(AG88:AG90),2)</f>
        <v>0</v>
      </c>
      <c r="AH87" s="206"/>
      <c r="AI87" s="206"/>
      <c r="AJ87" s="206"/>
      <c r="AK87" s="206"/>
      <c r="AL87" s="206"/>
      <c r="AM87" s="206"/>
      <c r="AN87" s="207">
        <f>SUM(AG87,AT87)</f>
        <v>0</v>
      </c>
      <c r="AO87" s="207"/>
      <c r="AP87" s="207"/>
      <c r="AQ87" s="70"/>
      <c r="AS87" s="81">
        <f>ROUND(SUM(AS88:AS90),2)</f>
        <v>0</v>
      </c>
      <c r="AT87" s="82">
        <f>ROUND(SUM(AV87:AW87),2)</f>
        <v>0</v>
      </c>
      <c r="AU87" s="83">
        <f>ROUND(SUM(AU88:AU90),5)</f>
        <v>1128.04692</v>
      </c>
      <c r="AV87" s="82">
        <f>ROUND(AZ87*L31,2)</f>
        <v>0</v>
      </c>
      <c r="AW87" s="82">
        <f>ROUND(BA87*L32,2)</f>
        <v>0</v>
      </c>
      <c r="AX87" s="82">
        <f>ROUND(BB87*L31,2)</f>
        <v>0</v>
      </c>
      <c r="AY87" s="82">
        <f>ROUND(BC87*L32,2)</f>
        <v>0</v>
      </c>
      <c r="AZ87" s="82">
        <f>ROUND(SUM(AZ88:AZ90),2)</f>
        <v>0</v>
      </c>
      <c r="BA87" s="82">
        <f>ROUND(SUM(BA88:BA90),2)</f>
        <v>0</v>
      </c>
      <c r="BB87" s="82">
        <f>ROUND(SUM(BB88:BB90),2)</f>
        <v>0</v>
      </c>
      <c r="BC87" s="82">
        <f>ROUND(SUM(BC88:BC90),2)</f>
        <v>0</v>
      </c>
      <c r="BD87" s="84">
        <f>ROUND(SUM(BD88:BD90),2)</f>
        <v>0</v>
      </c>
      <c r="BS87" s="85" t="s">
        <v>73</v>
      </c>
      <c r="BT87" s="85" t="s">
        <v>74</v>
      </c>
      <c r="BV87" s="85" t="s">
        <v>75</v>
      </c>
      <c r="BW87" s="85" t="s">
        <v>76</v>
      </c>
      <c r="BX87" s="85" t="s">
        <v>77</v>
      </c>
    </row>
    <row r="88" spans="1:76" s="5" customFormat="1" ht="53.25" customHeight="1">
      <c r="A88" s="86" t="s">
        <v>78</v>
      </c>
      <c r="B88" s="87"/>
      <c r="C88" s="88"/>
      <c r="D88" s="209" t="s">
        <v>16</v>
      </c>
      <c r="E88" s="209"/>
      <c r="F88" s="209"/>
      <c r="G88" s="209"/>
      <c r="H88" s="209"/>
      <c r="I88" s="89"/>
      <c r="J88" s="209" t="s">
        <v>18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195">
        <f>'Valenta_1702_Z1 - Moderni...'!M29</f>
        <v>0</v>
      </c>
      <c r="AH88" s="196"/>
      <c r="AI88" s="196"/>
      <c r="AJ88" s="196"/>
      <c r="AK88" s="196"/>
      <c r="AL88" s="196"/>
      <c r="AM88" s="196"/>
      <c r="AN88" s="195">
        <f>SUM(AG88,AT88)</f>
        <v>0</v>
      </c>
      <c r="AO88" s="196"/>
      <c r="AP88" s="196"/>
      <c r="AQ88" s="90"/>
      <c r="AS88" s="91">
        <f>'Valenta_1702_Z1 - Moderni...'!M27</f>
        <v>0</v>
      </c>
      <c r="AT88" s="92">
        <f>ROUND(SUM(AV88:AW88),2)</f>
        <v>0</v>
      </c>
      <c r="AU88" s="93">
        <f>'Valenta_1702_Z1 - Moderni...'!W107</f>
        <v>0</v>
      </c>
      <c r="AV88" s="92">
        <f>'Valenta_1702_Z1 - Moderni...'!M31</f>
        <v>0</v>
      </c>
      <c r="AW88" s="92">
        <f>'Valenta_1702_Z1 - Moderni...'!M32</f>
        <v>0</v>
      </c>
      <c r="AX88" s="92">
        <f>'Valenta_1702_Z1 - Moderni...'!M33</f>
        <v>0</v>
      </c>
      <c r="AY88" s="92">
        <f>'Valenta_1702_Z1 - Moderni...'!M34</f>
        <v>0</v>
      </c>
      <c r="AZ88" s="92">
        <f>'Valenta_1702_Z1 - Moderni...'!H31</f>
        <v>0</v>
      </c>
      <c r="BA88" s="92">
        <f>'Valenta_1702_Z1 - Moderni...'!H32</f>
        <v>0</v>
      </c>
      <c r="BB88" s="92">
        <f>'Valenta_1702_Z1 - Moderni...'!H33</f>
        <v>0</v>
      </c>
      <c r="BC88" s="92">
        <f>'Valenta_1702_Z1 - Moderni...'!H34</f>
        <v>0</v>
      </c>
      <c r="BD88" s="94">
        <f>'Valenta_1702_Z1 - Moderni...'!H35</f>
        <v>0</v>
      </c>
      <c r="BT88" s="95" t="s">
        <v>79</v>
      </c>
      <c r="BU88" s="95" t="s">
        <v>80</v>
      </c>
      <c r="BV88" s="95" t="s">
        <v>75</v>
      </c>
      <c r="BW88" s="95" t="s">
        <v>76</v>
      </c>
      <c r="BX88" s="95" t="s">
        <v>77</v>
      </c>
    </row>
    <row r="89" spans="1:76" s="5" customFormat="1" ht="22.5" customHeight="1">
      <c r="A89" s="86" t="s">
        <v>78</v>
      </c>
      <c r="B89" s="87"/>
      <c r="C89" s="88"/>
      <c r="D89" s="209" t="s">
        <v>79</v>
      </c>
      <c r="E89" s="209"/>
      <c r="F89" s="209"/>
      <c r="G89" s="209"/>
      <c r="H89" s="209"/>
      <c r="I89" s="89"/>
      <c r="J89" s="209" t="s">
        <v>81</v>
      </c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195">
        <f>'1 - Modernizace kotelny'!M30</f>
        <v>0</v>
      </c>
      <c r="AH89" s="196"/>
      <c r="AI89" s="196"/>
      <c r="AJ89" s="196"/>
      <c r="AK89" s="196"/>
      <c r="AL89" s="196"/>
      <c r="AM89" s="196"/>
      <c r="AN89" s="195">
        <f>SUM(AG89,AT89)</f>
        <v>0</v>
      </c>
      <c r="AO89" s="196"/>
      <c r="AP89" s="196"/>
      <c r="AQ89" s="90"/>
      <c r="AS89" s="91">
        <f>'1 - Modernizace kotelny'!M28</f>
        <v>0</v>
      </c>
      <c r="AT89" s="92">
        <f>ROUND(SUM(AV89:AW89),2)</f>
        <v>0</v>
      </c>
      <c r="AU89" s="93">
        <f>'1 - Modernizace kotelny'!W134</f>
        <v>541.667803</v>
      </c>
      <c r="AV89" s="92">
        <f>'1 - Modernizace kotelny'!M32</f>
        <v>0</v>
      </c>
      <c r="AW89" s="92">
        <f>'1 - Modernizace kotelny'!M33</f>
        <v>0</v>
      </c>
      <c r="AX89" s="92">
        <f>'1 - Modernizace kotelny'!M34</f>
        <v>0</v>
      </c>
      <c r="AY89" s="92">
        <f>'1 - Modernizace kotelny'!M35</f>
        <v>0</v>
      </c>
      <c r="AZ89" s="92">
        <f>'1 - Modernizace kotelny'!H32</f>
        <v>0</v>
      </c>
      <c r="BA89" s="92">
        <f>'1 - Modernizace kotelny'!H33</f>
        <v>0</v>
      </c>
      <c r="BB89" s="92">
        <f>'1 - Modernizace kotelny'!H34</f>
        <v>0</v>
      </c>
      <c r="BC89" s="92">
        <f>'1 - Modernizace kotelny'!H35</f>
        <v>0</v>
      </c>
      <c r="BD89" s="94">
        <f>'1 - Modernizace kotelny'!H36</f>
        <v>0</v>
      </c>
      <c r="BT89" s="95" t="s">
        <v>79</v>
      </c>
      <c r="BV89" s="95" t="s">
        <v>75</v>
      </c>
      <c r="BW89" s="95" t="s">
        <v>82</v>
      </c>
      <c r="BX89" s="95" t="s">
        <v>76</v>
      </c>
    </row>
    <row r="90" spans="1:76" s="5" customFormat="1" ht="22.5" customHeight="1">
      <c r="A90" s="86" t="s">
        <v>78</v>
      </c>
      <c r="B90" s="87"/>
      <c r="C90" s="88"/>
      <c r="D90" s="209" t="s">
        <v>83</v>
      </c>
      <c r="E90" s="209"/>
      <c r="F90" s="209"/>
      <c r="G90" s="209"/>
      <c r="H90" s="209"/>
      <c r="I90" s="89"/>
      <c r="J90" s="209" t="s">
        <v>84</v>
      </c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195">
        <f>'2 - Přípojka tepla do obj...'!M30</f>
        <v>0</v>
      </c>
      <c r="AH90" s="196"/>
      <c r="AI90" s="196"/>
      <c r="AJ90" s="196"/>
      <c r="AK90" s="196"/>
      <c r="AL90" s="196"/>
      <c r="AM90" s="196"/>
      <c r="AN90" s="195">
        <f>SUM(AG90,AT90)</f>
        <v>0</v>
      </c>
      <c r="AO90" s="196"/>
      <c r="AP90" s="196"/>
      <c r="AQ90" s="90"/>
      <c r="AS90" s="96">
        <f>'2 - Přípojka tepla do obj...'!M28</f>
        <v>0</v>
      </c>
      <c r="AT90" s="97">
        <f>ROUND(SUM(AV90:AW90),2)</f>
        <v>0</v>
      </c>
      <c r="AU90" s="98">
        <f>'2 - Přípojka tepla do obj...'!W123</f>
        <v>586.3791140000001</v>
      </c>
      <c r="AV90" s="97">
        <f>'2 - Přípojka tepla do obj...'!M32</f>
        <v>0</v>
      </c>
      <c r="AW90" s="97">
        <f>'2 - Přípojka tepla do obj...'!M33</f>
        <v>0</v>
      </c>
      <c r="AX90" s="97">
        <f>'2 - Přípojka tepla do obj...'!M34</f>
        <v>0</v>
      </c>
      <c r="AY90" s="97">
        <f>'2 - Přípojka tepla do obj...'!M35</f>
        <v>0</v>
      </c>
      <c r="AZ90" s="97">
        <f>'2 - Přípojka tepla do obj...'!H32</f>
        <v>0</v>
      </c>
      <c r="BA90" s="97">
        <f>'2 - Přípojka tepla do obj...'!H33</f>
        <v>0</v>
      </c>
      <c r="BB90" s="97">
        <f>'2 - Přípojka tepla do obj...'!H34</f>
        <v>0</v>
      </c>
      <c r="BC90" s="97">
        <f>'2 - Přípojka tepla do obj...'!H35</f>
        <v>0</v>
      </c>
      <c r="BD90" s="99">
        <f>'2 - Přípojka tepla do obj...'!H36</f>
        <v>0</v>
      </c>
      <c r="BT90" s="95" t="s">
        <v>79</v>
      </c>
      <c r="BV90" s="95" t="s">
        <v>75</v>
      </c>
      <c r="BW90" s="95" t="s">
        <v>85</v>
      </c>
      <c r="BX90" s="95" t="s">
        <v>76</v>
      </c>
    </row>
    <row r="91" spans="2:43" ht="12">
      <c r="B91" s="24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5"/>
    </row>
    <row r="92" spans="2:48" s="1" customFormat="1" ht="30" customHeight="1">
      <c r="B92" s="34"/>
      <c r="C92" s="79" t="s">
        <v>86</v>
      </c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207">
        <v>0</v>
      </c>
      <c r="AH92" s="207"/>
      <c r="AI92" s="207"/>
      <c r="AJ92" s="207"/>
      <c r="AK92" s="207"/>
      <c r="AL92" s="207"/>
      <c r="AM92" s="207"/>
      <c r="AN92" s="207">
        <v>0</v>
      </c>
      <c r="AO92" s="207"/>
      <c r="AP92" s="207"/>
      <c r="AQ92" s="36"/>
      <c r="AS92" s="75" t="s">
        <v>87</v>
      </c>
      <c r="AT92" s="76" t="s">
        <v>88</v>
      </c>
      <c r="AU92" s="76" t="s">
        <v>38</v>
      </c>
      <c r="AV92" s="77" t="s">
        <v>61</v>
      </c>
    </row>
    <row r="93" spans="2:48" s="1" customFormat="1" ht="10.5" customHeight="1"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6"/>
      <c r="AS93" s="100"/>
      <c r="AT93" s="55"/>
      <c r="AU93" s="55"/>
      <c r="AV93" s="57"/>
    </row>
    <row r="94" spans="2:43" s="1" customFormat="1" ht="30" customHeight="1">
      <c r="B94" s="34"/>
      <c r="C94" s="101" t="s">
        <v>89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208">
        <f>ROUND(AG87+AG92,2)</f>
        <v>0</v>
      </c>
      <c r="AH94" s="208"/>
      <c r="AI94" s="208"/>
      <c r="AJ94" s="208"/>
      <c r="AK94" s="208"/>
      <c r="AL94" s="208"/>
      <c r="AM94" s="208"/>
      <c r="AN94" s="208">
        <f>AN87+AN92</f>
        <v>0</v>
      </c>
      <c r="AO94" s="208"/>
      <c r="AP94" s="208"/>
      <c r="AQ94" s="36"/>
    </row>
    <row r="95" spans="2:43" s="1" customFormat="1" ht="6.75" customHeight="1">
      <c r="B95" s="58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  <c r="AD95" s="59"/>
      <c r="AE95" s="59"/>
      <c r="AF95" s="59"/>
      <c r="AG95" s="59"/>
      <c r="AH95" s="59"/>
      <c r="AI95" s="59"/>
      <c r="AJ95" s="59"/>
      <c r="AK95" s="59"/>
      <c r="AL95" s="59"/>
      <c r="AM95" s="59"/>
      <c r="AN95" s="59"/>
      <c r="AO95" s="59"/>
      <c r="AP95" s="59"/>
      <c r="AQ95" s="60"/>
    </row>
  </sheetData>
  <sheetProtection/>
  <mergeCells count="53">
    <mergeCell ref="L31:O31"/>
    <mergeCell ref="W31:AE31"/>
    <mergeCell ref="AK31:AO31"/>
    <mergeCell ref="C2:AP2"/>
    <mergeCell ref="C4:AP4"/>
    <mergeCell ref="K5:AO5"/>
    <mergeCell ref="K6:AO6"/>
    <mergeCell ref="E23:AN23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AN88:AP88"/>
    <mergeCell ref="AG88:AM88"/>
    <mergeCell ref="D88:H88"/>
    <mergeCell ref="J88:AF88"/>
    <mergeCell ref="AN89:AP89"/>
    <mergeCell ref="AG89:AM89"/>
    <mergeCell ref="D89:H89"/>
    <mergeCell ref="J89:AF89"/>
    <mergeCell ref="AG92:AM92"/>
    <mergeCell ref="AN92:AP92"/>
    <mergeCell ref="AG94:AM94"/>
    <mergeCell ref="AN94:AP94"/>
    <mergeCell ref="D90:H90"/>
    <mergeCell ref="J90:AF90"/>
    <mergeCell ref="AR2:BE2"/>
    <mergeCell ref="AN90:AP90"/>
    <mergeCell ref="AG90:AM90"/>
    <mergeCell ref="AS82:AT84"/>
    <mergeCell ref="AM83:AP83"/>
    <mergeCell ref="AK26:AO26"/>
    <mergeCell ref="AK27:AO27"/>
    <mergeCell ref="AK29:AO29"/>
    <mergeCell ref="AG87:AM87"/>
    <mergeCell ref="AN87:AP87"/>
  </mergeCells>
  <hyperlinks>
    <hyperlink ref="K1:S1" location="C2" display="1) Souhrnný list stavby"/>
    <hyperlink ref="W1:AF1" location="C87" display="2) Rekapitulace objektů"/>
    <hyperlink ref="A88" location="'Valenta_1702_Z1 - Moderni...'!C2" display="/"/>
    <hyperlink ref="A89" location="'1 - Modernizace kotelny'!C2" display="/"/>
    <hyperlink ref="A90" location="'2 - Přípojka tepla do obj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08"/>
  <sheetViews>
    <sheetView showGridLines="0" zoomScalePageLayoutView="0" workbookViewId="0" topLeftCell="A1">
      <pane ySplit="1" topLeftCell="A42" activePane="bottomLeft" state="frozen"/>
      <selection pane="topLeft" activeCell="A1" sqref="A1"/>
      <selection pane="bottomLeft" activeCell="O9" sqref="O9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30" t="s">
        <v>91</v>
      </c>
      <c r="I1" s="230"/>
      <c r="J1" s="230"/>
      <c r="K1" s="23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20" t="s">
        <v>76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18" t="s">
        <v>95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s="1" customFormat="1" ht="32.25" customHeight="1">
      <c r="B6" s="34"/>
      <c r="C6" s="35"/>
      <c r="D6" s="30" t="s">
        <v>17</v>
      </c>
      <c r="E6" s="35"/>
      <c r="F6" s="228" t="s">
        <v>18</v>
      </c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35"/>
      <c r="R6" s="36"/>
    </row>
    <row r="7" spans="2:18" s="1" customFormat="1" ht="14.25" customHeight="1">
      <c r="B7" s="34"/>
      <c r="C7" s="35"/>
      <c r="D7" s="31" t="s">
        <v>19</v>
      </c>
      <c r="E7" s="35"/>
      <c r="F7" s="29" t="s">
        <v>5</v>
      </c>
      <c r="G7" s="35"/>
      <c r="H7" s="35"/>
      <c r="I7" s="35"/>
      <c r="J7" s="35"/>
      <c r="K7" s="35"/>
      <c r="L7" s="35"/>
      <c r="M7" s="31" t="s">
        <v>20</v>
      </c>
      <c r="N7" s="35"/>
      <c r="O7" s="29" t="s">
        <v>5</v>
      </c>
      <c r="P7" s="35"/>
      <c r="Q7" s="35"/>
      <c r="R7" s="36"/>
    </row>
    <row r="8" spans="2:18" s="1" customFormat="1" ht="14.25" customHeight="1">
      <c r="B8" s="34"/>
      <c r="C8" s="35"/>
      <c r="D8" s="31" t="s">
        <v>21</v>
      </c>
      <c r="E8" s="35"/>
      <c r="F8" s="29" t="s">
        <v>22</v>
      </c>
      <c r="G8" s="35"/>
      <c r="H8" s="35"/>
      <c r="I8" s="35"/>
      <c r="J8" s="35"/>
      <c r="K8" s="35"/>
      <c r="L8" s="35"/>
      <c r="M8" s="31" t="s">
        <v>23</v>
      </c>
      <c r="N8" s="35"/>
      <c r="O8" s="239">
        <v>43556</v>
      </c>
      <c r="P8" s="239"/>
      <c r="Q8" s="35"/>
      <c r="R8" s="36"/>
    </row>
    <row r="9" spans="2:18" s="1" customFormat="1" ht="10.5" customHeight="1">
      <c r="B9" s="34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6"/>
    </row>
    <row r="10" spans="2:18" s="1" customFormat="1" ht="14.25" customHeight="1">
      <c r="B10" s="34"/>
      <c r="C10" s="35"/>
      <c r="D10" s="31" t="s">
        <v>25</v>
      </c>
      <c r="E10" s="35"/>
      <c r="F10" s="35"/>
      <c r="G10" s="35"/>
      <c r="H10" s="35"/>
      <c r="I10" s="35"/>
      <c r="J10" s="35"/>
      <c r="K10" s="35"/>
      <c r="L10" s="35"/>
      <c r="M10" s="31" t="s">
        <v>26</v>
      </c>
      <c r="N10" s="35"/>
      <c r="O10" s="227" t="s">
        <v>5</v>
      </c>
      <c r="P10" s="227"/>
      <c r="Q10" s="35"/>
      <c r="R10" s="36"/>
    </row>
    <row r="11" spans="2:18" s="1" customFormat="1" ht="18" customHeight="1">
      <c r="B11" s="34"/>
      <c r="C11" s="35"/>
      <c r="D11" s="35"/>
      <c r="E11" s="29" t="s">
        <v>27</v>
      </c>
      <c r="F11" s="35"/>
      <c r="G11" s="35"/>
      <c r="H11" s="35"/>
      <c r="I11" s="35"/>
      <c r="J11" s="35"/>
      <c r="K11" s="35"/>
      <c r="L11" s="35"/>
      <c r="M11" s="31" t="s">
        <v>28</v>
      </c>
      <c r="N11" s="35"/>
      <c r="O11" s="227" t="s">
        <v>5</v>
      </c>
      <c r="P11" s="227"/>
      <c r="Q11" s="35"/>
      <c r="R11" s="36"/>
    </row>
    <row r="12" spans="2:18" s="1" customFormat="1" ht="6.75" customHeight="1">
      <c r="B12" s="34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6"/>
    </row>
    <row r="13" spans="2:18" s="1" customFormat="1" ht="14.25" customHeight="1">
      <c r="B13" s="34"/>
      <c r="C13" s="35"/>
      <c r="D13" s="31" t="s">
        <v>29</v>
      </c>
      <c r="E13" s="35"/>
      <c r="F13" s="35"/>
      <c r="G13" s="35"/>
      <c r="H13" s="35"/>
      <c r="I13" s="35"/>
      <c r="J13" s="35"/>
      <c r="K13" s="35"/>
      <c r="L13" s="35"/>
      <c r="M13" s="31" t="s">
        <v>26</v>
      </c>
      <c r="N13" s="35"/>
      <c r="O13" s="227">
        <f>IF('Rekapitulace stavby'!AN13="","",'Rekapitulace stavby'!AN13)</f>
      </c>
      <c r="P13" s="227"/>
      <c r="Q13" s="35"/>
      <c r="R13" s="36"/>
    </row>
    <row r="14" spans="2:18" s="1" customFormat="1" ht="18" customHeight="1">
      <c r="B14" s="34"/>
      <c r="C14" s="35"/>
      <c r="D14" s="35"/>
      <c r="E14" s="29" t="str">
        <f>IF('Rekapitulace stavby'!E14="","",'Rekapitulace stavby'!E14)</f>
        <v> </v>
      </c>
      <c r="F14" s="35"/>
      <c r="G14" s="35"/>
      <c r="H14" s="35"/>
      <c r="I14" s="35"/>
      <c r="J14" s="35"/>
      <c r="K14" s="35"/>
      <c r="L14" s="35"/>
      <c r="M14" s="31" t="s">
        <v>28</v>
      </c>
      <c r="N14" s="35"/>
      <c r="O14" s="227">
        <f>IF('Rekapitulace stavby'!AN14="","",'Rekapitulace stavby'!AN14)</f>
      </c>
      <c r="P14" s="227"/>
      <c r="Q14" s="35"/>
      <c r="R14" s="36"/>
    </row>
    <row r="15" spans="2:18" s="1" customFormat="1" ht="6.75" customHeight="1"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6"/>
    </row>
    <row r="16" spans="2:18" s="1" customFormat="1" ht="14.25" customHeight="1">
      <c r="B16" s="34"/>
      <c r="C16" s="35"/>
      <c r="D16" s="31" t="s">
        <v>30</v>
      </c>
      <c r="E16" s="35"/>
      <c r="F16" s="35"/>
      <c r="G16" s="35"/>
      <c r="H16" s="35"/>
      <c r="I16" s="35"/>
      <c r="J16" s="35"/>
      <c r="K16" s="35"/>
      <c r="L16" s="35"/>
      <c r="M16" s="31" t="s">
        <v>26</v>
      </c>
      <c r="N16" s="35"/>
      <c r="O16" s="227" t="s">
        <v>5</v>
      </c>
      <c r="P16" s="227"/>
      <c r="Q16" s="35"/>
      <c r="R16" s="36"/>
    </row>
    <row r="17" spans="2:18" s="1" customFormat="1" ht="18" customHeight="1">
      <c r="B17" s="34"/>
      <c r="C17" s="35"/>
      <c r="D17" s="35"/>
      <c r="E17" s="29" t="s">
        <v>31</v>
      </c>
      <c r="F17" s="35"/>
      <c r="G17" s="35"/>
      <c r="H17" s="35"/>
      <c r="I17" s="35"/>
      <c r="J17" s="35"/>
      <c r="K17" s="35"/>
      <c r="L17" s="35"/>
      <c r="M17" s="31" t="s">
        <v>28</v>
      </c>
      <c r="N17" s="35"/>
      <c r="O17" s="227" t="s">
        <v>5</v>
      </c>
      <c r="P17" s="227"/>
      <c r="Q17" s="35"/>
      <c r="R17" s="36"/>
    </row>
    <row r="18" spans="2:18" s="1" customFormat="1" ht="6.75" customHeight="1">
      <c r="B18" s="34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6"/>
    </row>
    <row r="19" spans="2:18" s="1" customFormat="1" ht="14.25" customHeight="1">
      <c r="B19" s="34"/>
      <c r="C19" s="35"/>
      <c r="D19" s="31" t="s">
        <v>33</v>
      </c>
      <c r="E19" s="35"/>
      <c r="F19" s="35"/>
      <c r="G19" s="35"/>
      <c r="H19" s="35"/>
      <c r="I19" s="35"/>
      <c r="J19" s="35"/>
      <c r="K19" s="35"/>
      <c r="L19" s="35"/>
      <c r="M19" s="31" t="s">
        <v>26</v>
      </c>
      <c r="N19" s="35"/>
      <c r="O19" s="227">
        <f>IF('Rekapitulace stavby'!AN19="","",'Rekapitulace stavby'!AN19)</f>
      </c>
      <c r="P19" s="227"/>
      <c r="Q19" s="35"/>
      <c r="R19" s="36"/>
    </row>
    <row r="20" spans="2:18" s="1" customFormat="1" ht="18" customHeight="1">
      <c r="B20" s="34"/>
      <c r="C20" s="35"/>
      <c r="D20" s="35"/>
      <c r="E20" s="29" t="str">
        <f>IF('Rekapitulace stavby'!E20="","",'Rekapitulace stavby'!E20)</f>
        <v> </v>
      </c>
      <c r="F20" s="35"/>
      <c r="G20" s="35"/>
      <c r="H20" s="35"/>
      <c r="I20" s="35"/>
      <c r="J20" s="35"/>
      <c r="K20" s="35"/>
      <c r="L20" s="35"/>
      <c r="M20" s="31" t="s">
        <v>28</v>
      </c>
      <c r="N20" s="35"/>
      <c r="O20" s="227">
        <f>IF('Rekapitulace stavby'!AN20="","",'Rekapitulace stavby'!AN20)</f>
      </c>
      <c r="P20" s="227"/>
      <c r="Q20" s="35"/>
      <c r="R20" s="36"/>
    </row>
    <row r="21" spans="2:18" s="1" customFormat="1" ht="6.75" customHeight="1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2:18" s="1" customFormat="1" ht="14.25" customHeight="1">
      <c r="B22" s="34"/>
      <c r="C22" s="35"/>
      <c r="D22" s="31" t="s">
        <v>34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22.5" customHeight="1">
      <c r="B23" s="34"/>
      <c r="C23" s="35"/>
      <c r="D23" s="35"/>
      <c r="E23" s="229" t="s">
        <v>5</v>
      </c>
      <c r="F23" s="229"/>
      <c r="G23" s="229"/>
      <c r="H23" s="229"/>
      <c r="I23" s="229"/>
      <c r="J23" s="229"/>
      <c r="K23" s="229"/>
      <c r="L23" s="229"/>
      <c r="M23" s="35"/>
      <c r="N23" s="35"/>
      <c r="O23" s="35"/>
      <c r="P23" s="35"/>
      <c r="Q23" s="35"/>
      <c r="R23" s="36"/>
    </row>
    <row r="24" spans="2:18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35"/>
      <c r="R25" s="36"/>
    </row>
    <row r="26" spans="2:18" s="1" customFormat="1" ht="14.25" customHeight="1">
      <c r="B26" s="34"/>
      <c r="C26" s="35"/>
      <c r="D26" s="104" t="s">
        <v>96</v>
      </c>
      <c r="E26" s="35"/>
      <c r="F26" s="35"/>
      <c r="G26" s="35"/>
      <c r="H26" s="35"/>
      <c r="I26" s="35"/>
      <c r="J26" s="35"/>
      <c r="K26" s="35"/>
      <c r="L26" s="35"/>
      <c r="M26" s="202">
        <f>N87</f>
        <v>0</v>
      </c>
      <c r="N26" s="202"/>
      <c r="O26" s="202"/>
      <c r="P26" s="202"/>
      <c r="Q26" s="35"/>
      <c r="R26" s="36"/>
    </row>
    <row r="27" spans="2:18" s="1" customFormat="1" ht="14.25" customHeight="1">
      <c r="B27" s="34"/>
      <c r="C27" s="35"/>
      <c r="D27" s="33" t="s">
        <v>97</v>
      </c>
      <c r="E27" s="35"/>
      <c r="F27" s="35"/>
      <c r="G27" s="35"/>
      <c r="H27" s="35"/>
      <c r="I27" s="35"/>
      <c r="J27" s="35"/>
      <c r="K27" s="35"/>
      <c r="L27" s="35"/>
      <c r="M27" s="202">
        <f>N89</f>
        <v>0</v>
      </c>
      <c r="N27" s="202"/>
      <c r="O27" s="202"/>
      <c r="P27" s="202"/>
      <c r="Q27" s="35"/>
      <c r="R27" s="36"/>
    </row>
    <row r="28" spans="2:18" s="1" customFormat="1" ht="6.75" customHeight="1"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/>
    </row>
    <row r="29" spans="2:18" s="1" customFormat="1" ht="24.75" customHeight="1">
      <c r="B29" s="34"/>
      <c r="C29" s="35"/>
      <c r="D29" s="105" t="s">
        <v>37</v>
      </c>
      <c r="E29" s="35"/>
      <c r="F29" s="35"/>
      <c r="G29" s="35"/>
      <c r="H29" s="35"/>
      <c r="I29" s="35"/>
      <c r="J29" s="35"/>
      <c r="K29" s="35"/>
      <c r="L29" s="35"/>
      <c r="M29" s="245">
        <f>ROUND(M26+M27,2)</f>
        <v>0</v>
      </c>
      <c r="N29" s="232"/>
      <c r="O29" s="232"/>
      <c r="P29" s="232"/>
      <c r="Q29" s="35"/>
      <c r="R29" s="36"/>
    </row>
    <row r="30" spans="2:18" s="1" customFormat="1" ht="6.75" customHeight="1">
      <c r="B30" s="34"/>
      <c r="C30" s="35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35"/>
      <c r="R30" s="36"/>
    </row>
    <row r="31" spans="2:18" s="1" customFormat="1" ht="14.25" customHeight="1">
      <c r="B31" s="34"/>
      <c r="C31" s="35"/>
      <c r="D31" s="41" t="s">
        <v>38</v>
      </c>
      <c r="E31" s="41" t="s">
        <v>39</v>
      </c>
      <c r="F31" s="42">
        <v>0.21</v>
      </c>
      <c r="G31" s="106" t="s">
        <v>40</v>
      </c>
      <c r="H31" s="231">
        <f>ROUND((SUM(BE89:BE90)+SUM(BE107)),2)</f>
        <v>0</v>
      </c>
      <c r="I31" s="232"/>
      <c r="J31" s="232"/>
      <c r="K31" s="35"/>
      <c r="L31" s="35"/>
      <c r="M31" s="231">
        <f>ROUND(ROUND((SUM(BE89:BE90)+SUM(BE107)),2)*F31,2)</f>
        <v>0</v>
      </c>
      <c r="N31" s="232"/>
      <c r="O31" s="232"/>
      <c r="P31" s="232"/>
      <c r="Q31" s="35"/>
      <c r="R31" s="36"/>
    </row>
    <row r="32" spans="2:18" s="1" customFormat="1" ht="14.25" customHeight="1">
      <c r="B32" s="34"/>
      <c r="C32" s="35"/>
      <c r="D32" s="35"/>
      <c r="E32" s="41" t="s">
        <v>41</v>
      </c>
      <c r="F32" s="42">
        <v>0.15</v>
      </c>
      <c r="G32" s="106" t="s">
        <v>40</v>
      </c>
      <c r="H32" s="231">
        <f>ROUND((SUM(BF89:BF90)+SUM(BF107)),2)</f>
        <v>0</v>
      </c>
      <c r="I32" s="232"/>
      <c r="J32" s="232"/>
      <c r="K32" s="35"/>
      <c r="L32" s="35"/>
      <c r="M32" s="231">
        <f>ROUND(ROUND((SUM(BF89:BF90)+SUM(BF107)),2)*F32,2)</f>
        <v>0</v>
      </c>
      <c r="N32" s="232"/>
      <c r="O32" s="232"/>
      <c r="P32" s="232"/>
      <c r="Q32" s="35"/>
      <c r="R32" s="36"/>
    </row>
    <row r="33" spans="2:18" s="1" customFormat="1" ht="14.25" customHeight="1" hidden="1">
      <c r="B33" s="34"/>
      <c r="C33" s="35"/>
      <c r="D33" s="35"/>
      <c r="E33" s="41" t="s">
        <v>42</v>
      </c>
      <c r="F33" s="42">
        <v>0.21</v>
      </c>
      <c r="G33" s="106" t="s">
        <v>40</v>
      </c>
      <c r="H33" s="231">
        <f>ROUND((SUM(BG89:BG90)+SUM(BG107)),2)</f>
        <v>0</v>
      </c>
      <c r="I33" s="232"/>
      <c r="J33" s="232"/>
      <c r="K33" s="35"/>
      <c r="L33" s="35"/>
      <c r="M33" s="231"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43</v>
      </c>
      <c r="F34" s="42">
        <v>0.15</v>
      </c>
      <c r="G34" s="106" t="s">
        <v>40</v>
      </c>
      <c r="H34" s="231">
        <f>ROUND((SUM(BH89:BH90)+SUM(BH107)),2)</f>
        <v>0</v>
      </c>
      <c r="I34" s="232"/>
      <c r="J34" s="232"/>
      <c r="K34" s="35"/>
      <c r="L34" s="35"/>
      <c r="M34" s="231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44</v>
      </c>
      <c r="F35" s="42">
        <v>0</v>
      </c>
      <c r="G35" s="106" t="s">
        <v>40</v>
      </c>
      <c r="H35" s="231">
        <f>ROUND((SUM(BI89:BI90)+SUM(BI107)),2)</f>
        <v>0</v>
      </c>
      <c r="I35" s="232"/>
      <c r="J35" s="232"/>
      <c r="K35" s="35"/>
      <c r="L35" s="35"/>
      <c r="M35" s="231">
        <v>0</v>
      </c>
      <c r="N35" s="232"/>
      <c r="O35" s="232"/>
      <c r="P35" s="232"/>
      <c r="Q35" s="35"/>
      <c r="R35" s="36"/>
    </row>
    <row r="36" spans="2:18" s="1" customFormat="1" ht="6.75" customHeight="1"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6"/>
    </row>
    <row r="37" spans="2:18" s="1" customFormat="1" ht="24.75" customHeight="1">
      <c r="B37" s="34"/>
      <c r="C37" s="102"/>
      <c r="D37" s="107" t="s">
        <v>45</v>
      </c>
      <c r="E37" s="74"/>
      <c r="F37" s="74"/>
      <c r="G37" s="108" t="s">
        <v>46</v>
      </c>
      <c r="H37" s="109" t="s">
        <v>47</v>
      </c>
      <c r="I37" s="74"/>
      <c r="J37" s="74"/>
      <c r="K37" s="74"/>
      <c r="L37" s="233">
        <f>SUM(M29:M35)</f>
        <v>0</v>
      </c>
      <c r="M37" s="233"/>
      <c r="N37" s="233"/>
      <c r="O37" s="233"/>
      <c r="P37" s="234"/>
      <c r="Q37" s="102"/>
      <c r="R37" s="36"/>
    </row>
    <row r="38" spans="2:18" s="1" customFormat="1" ht="14.25" customHeight="1">
      <c r="B38" s="34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ht="12">
      <c r="B40" s="24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5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18" t="s">
        <v>98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6.75" customHeight="1">
      <c r="B78" s="34"/>
      <c r="C78" s="68" t="s">
        <v>17</v>
      </c>
      <c r="D78" s="35"/>
      <c r="E78" s="35"/>
      <c r="F78" s="220" t="str">
        <f>F6</f>
        <v>Modernizace kotelny v objektu Bulharská č.p.15 a 6</v>
      </c>
      <c r="G78" s="232"/>
      <c r="H78" s="232"/>
      <c r="I78" s="232"/>
      <c r="J78" s="232"/>
      <c r="K78" s="232"/>
      <c r="L78" s="232"/>
      <c r="M78" s="232"/>
      <c r="N78" s="232"/>
      <c r="O78" s="232"/>
      <c r="P78" s="232"/>
      <c r="Q78" s="35"/>
      <c r="R78" s="36"/>
    </row>
    <row r="79" spans="2:18" s="1" customFormat="1" ht="6.75" customHeight="1"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6"/>
    </row>
    <row r="80" spans="2:18" s="1" customFormat="1" ht="18" customHeight="1">
      <c r="B80" s="34"/>
      <c r="C80" s="31" t="s">
        <v>21</v>
      </c>
      <c r="D80" s="35"/>
      <c r="E80" s="35"/>
      <c r="F80" s="29" t="str">
        <f>F8</f>
        <v> </v>
      </c>
      <c r="G80" s="35"/>
      <c r="H80" s="35"/>
      <c r="I80" s="35"/>
      <c r="J80" s="35"/>
      <c r="K80" s="31" t="s">
        <v>23</v>
      </c>
      <c r="L80" s="35"/>
      <c r="M80" s="239">
        <v>43556</v>
      </c>
      <c r="N80" s="239"/>
      <c r="O80" s="239"/>
      <c r="P80" s="239"/>
      <c r="Q80" s="35"/>
      <c r="R80" s="36"/>
    </row>
    <row r="81" spans="2:18" s="1" customFormat="1" ht="6.75" customHeight="1"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6"/>
    </row>
    <row r="82" spans="2:18" s="1" customFormat="1" ht="12.75">
      <c r="B82" s="34"/>
      <c r="C82" s="31" t="s">
        <v>25</v>
      </c>
      <c r="D82" s="35"/>
      <c r="E82" s="35"/>
      <c r="F82" s="29" t="str">
        <f>E11</f>
        <v>Město Nový Jičín, Masarykovo náměstí 1</v>
      </c>
      <c r="G82" s="35"/>
      <c r="H82" s="35"/>
      <c r="I82" s="35"/>
      <c r="J82" s="35"/>
      <c r="K82" s="31" t="s">
        <v>30</v>
      </c>
      <c r="L82" s="35"/>
      <c r="M82" s="227" t="str">
        <f>E17</f>
        <v>Endum CZ s.r.o., Dělnická 336, Mořkov</v>
      </c>
      <c r="N82" s="227"/>
      <c r="O82" s="227"/>
      <c r="P82" s="227"/>
      <c r="Q82" s="227"/>
      <c r="R82" s="36"/>
    </row>
    <row r="83" spans="2:18" s="1" customFormat="1" ht="14.25" customHeight="1">
      <c r="B83" s="34"/>
      <c r="C83" s="31" t="s">
        <v>29</v>
      </c>
      <c r="D83" s="35"/>
      <c r="E83" s="35"/>
      <c r="F83" s="29" t="str">
        <f>IF(E14="","",E14)</f>
        <v> </v>
      </c>
      <c r="G83" s="35"/>
      <c r="H83" s="35"/>
      <c r="I83" s="35"/>
      <c r="J83" s="35"/>
      <c r="K83" s="31" t="s">
        <v>33</v>
      </c>
      <c r="L83" s="35"/>
      <c r="M83" s="227" t="str">
        <f>E20</f>
        <v> </v>
      </c>
      <c r="N83" s="227"/>
      <c r="O83" s="227"/>
      <c r="P83" s="227"/>
      <c r="Q83" s="227"/>
      <c r="R83" s="36"/>
    </row>
    <row r="84" spans="2:18" s="1" customFormat="1" ht="9.75" customHeight="1"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6"/>
    </row>
    <row r="85" spans="2:18" s="1" customFormat="1" ht="29.25" customHeight="1">
      <c r="B85" s="34"/>
      <c r="C85" s="235" t="s">
        <v>99</v>
      </c>
      <c r="D85" s="236"/>
      <c r="E85" s="236"/>
      <c r="F85" s="236"/>
      <c r="G85" s="236"/>
      <c r="H85" s="102"/>
      <c r="I85" s="102"/>
      <c r="J85" s="102"/>
      <c r="K85" s="102"/>
      <c r="L85" s="102"/>
      <c r="M85" s="102"/>
      <c r="N85" s="235" t="s">
        <v>100</v>
      </c>
      <c r="O85" s="236"/>
      <c r="P85" s="236"/>
      <c r="Q85" s="236"/>
      <c r="R85" s="36"/>
    </row>
    <row r="86" spans="2:18" s="1" customFormat="1" ht="9.75" customHeight="1"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6"/>
    </row>
    <row r="87" spans="2:47" s="1" customFormat="1" ht="29.25" customHeight="1">
      <c r="B87" s="34"/>
      <c r="C87" s="110" t="s">
        <v>101</v>
      </c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207">
        <f>N107</f>
        <v>0</v>
      </c>
      <c r="O87" s="237"/>
      <c r="P87" s="237"/>
      <c r="Q87" s="237"/>
      <c r="R87" s="36"/>
      <c r="AU87" s="20" t="s">
        <v>102</v>
      </c>
    </row>
    <row r="88" spans="2:18" s="1" customFormat="1" ht="21.75" customHeight="1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6"/>
    </row>
    <row r="89" spans="2:21" s="1" customFormat="1" ht="29.25" customHeight="1">
      <c r="B89" s="34"/>
      <c r="C89" s="110" t="s">
        <v>103</v>
      </c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237">
        <v>0</v>
      </c>
      <c r="O89" s="238"/>
      <c r="P89" s="238"/>
      <c r="Q89" s="238"/>
      <c r="R89" s="36"/>
      <c r="T89" s="111"/>
      <c r="U89" s="112" t="s">
        <v>38</v>
      </c>
    </row>
    <row r="90" spans="2:18" s="1" customFormat="1" ht="18" customHeight="1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6"/>
    </row>
    <row r="91" spans="2:18" s="1" customFormat="1" ht="29.25" customHeight="1">
      <c r="B91" s="34"/>
      <c r="C91" s="101" t="s">
        <v>89</v>
      </c>
      <c r="D91" s="102"/>
      <c r="E91" s="102"/>
      <c r="F91" s="102"/>
      <c r="G91" s="102"/>
      <c r="H91" s="102"/>
      <c r="I91" s="102"/>
      <c r="J91" s="102"/>
      <c r="K91" s="102"/>
      <c r="L91" s="208">
        <f>ROUND(SUM(N87+N89),2)</f>
        <v>0</v>
      </c>
      <c r="M91" s="208"/>
      <c r="N91" s="208"/>
      <c r="O91" s="208"/>
      <c r="P91" s="208"/>
      <c r="Q91" s="208"/>
      <c r="R91" s="36"/>
    </row>
    <row r="92" spans="2:18" s="1" customFormat="1" ht="6.75" customHeight="1">
      <c r="B92" s="58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60"/>
    </row>
    <row r="96" spans="2:18" s="1" customFormat="1" ht="6.75" customHeight="1">
      <c r="B96" s="61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3"/>
    </row>
    <row r="97" spans="2:18" s="1" customFormat="1" ht="36.75" customHeight="1">
      <c r="B97" s="34"/>
      <c r="C97" s="218" t="s">
        <v>104</v>
      </c>
      <c r="D97" s="232"/>
      <c r="E97" s="232"/>
      <c r="F97" s="232"/>
      <c r="G97" s="232"/>
      <c r="H97" s="232"/>
      <c r="I97" s="232"/>
      <c r="J97" s="232"/>
      <c r="K97" s="232"/>
      <c r="L97" s="232"/>
      <c r="M97" s="232"/>
      <c r="N97" s="232"/>
      <c r="O97" s="232"/>
      <c r="P97" s="232"/>
      <c r="Q97" s="232"/>
      <c r="R97" s="36"/>
    </row>
    <row r="98" spans="2:18" s="1" customFormat="1" ht="6.75" customHeight="1">
      <c r="B98" s="34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6"/>
    </row>
    <row r="99" spans="2:18" s="1" customFormat="1" ht="36.75" customHeight="1">
      <c r="B99" s="34"/>
      <c r="C99" s="68" t="s">
        <v>17</v>
      </c>
      <c r="D99" s="35"/>
      <c r="E99" s="35"/>
      <c r="F99" s="220" t="str">
        <f>F6</f>
        <v>Modernizace kotelny v objektu Bulharská č.p.15 a 6</v>
      </c>
      <c r="G99" s="232"/>
      <c r="H99" s="232"/>
      <c r="I99" s="232"/>
      <c r="J99" s="232"/>
      <c r="K99" s="232"/>
      <c r="L99" s="232"/>
      <c r="M99" s="232"/>
      <c r="N99" s="232"/>
      <c r="O99" s="232"/>
      <c r="P99" s="232"/>
      <c r="Q99" s="35"/>
      <c r="R99" s="36"/>
    </row>
    <row r="100" spans="2:18" s="1" customFormat="1" ht="6.75" customHeight="1">
      <c r="B100" s="34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6"/>
    </row>
    <row r="101" spans="2:18" s="1" customFormat="1" ht="18" customHeight="1">
      <c r="B101" s="34"/>
      <c r="C101" s="31" t="s">
        <v>21</v>
      </c>
      <c r="D101" s="35"/>
      <c r="E101" s="35"/>
      <c r="F101" s="29" t="str">
        <f>F8</f>
        <v> </v>
      </c>
      <c r="G101" s="35"/>
      <c r="H101" s="35"/>
      <c r="I101" s="35"/>
      <c r="J101" s="35"/>
      <c r="K101" s="31" t="s">
        <v>23</v>
      </c>
      <c r="L101" s="35"/>
      <c r="M101" s="239">
        <v>43556</v>
      </c>
      <c r="N101" s="239"/>
      <c r="O101" s="239"/>
      <c r="P101" s="239"/>
      <c r="Q101" s="35"/>
      <c r="R101" s="36"/>
    </row>
    <row r="102" spans="2:18" s="1" customFormat="1" ht="6.75" customHeight="1"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6"/>
    </row>
    <row r="103" spans="2:18" s="1" customFormat="1" ht="12.75">
      <c r="B103" s="34"/>
      <c r="C103" s="31" t="s">
        <v>25</v>
      </c>
      <c r="D103" s="35"/>
      <c r="E103" s="35"/>
      <c r="F103" s="29" t="str">
        <f>E11</f>
        <v>Město Nový Jičín, Masarykovo náměstí 1</v>
      </c>
      <c r="G103" s="35"/>
      <c r="H103" s="35"/>
      <c r="I103" s="35"/>
      <c r="J103" s="35"/>
      <c r="K103" s="31" t="s">
        <v>30</v>
      </c>
      <c r="L103" s="35"/>
      <c r="M103" s="227" t="str">
        <f>E17</f>
        <v>Endum CZ s.r.o., Dělnická 336, Mořkov</v>
      </c>
      <c r="N103" s="227"/>
      <c r="O103" s="227"/>
      <c r="P103" s="227"/>
      <c r="Q103" s="227"/>
      <c r="R103" s="36"/>
    </row>
    <row r="104" spans="2:18" s="1" customFormat="1" ht="14.25" customHeight="1">
      <c r="B104" s="34"/>
      <c r="C104" s="31" t="s">
        <v>29</v>
      </c>
      <c r="D104" s="35"/>
      <c r="E104" s="35"/>
      <c r="F104" s="29" t="str">
        <f>IF(E14="","",E14)</f>
        <v> </v>
      </c>
      <c r="G104" s="35"/>
      <c r="H104" s="35"/>
      <c r="I104" s="35"/>
      <c r="J104" s="35"/>
      <c r="K104" s="31" t="s">
        <v>33</v>
      </c>
      <c r="L104" s="35"/>
      <c r="M104" s="227" t="str">
        <f>E20</f>
        <v> </v>
      </c>
      <c r="N104" s="227"/>
      <c r="O104" s="227"/>
      <c r="P104" s="227"/>
      <c r="Q104" s="227"/>
      <c r="R104" s="36"/>
    </row>
    <row r="105" spans="2:18" s="1" customFormat="1" ht="9.75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27" s="6" customFormat="1" ht="29.25" customHeight="1">
      <c r="B106" s="113"/>
      <c r="C106" s="114" t="s">
        <v>105</v>
      </c>
      <c r="D106" s="115" t="s">
        <v>106</v>
      </c>
      <c r="E106" s="115" t="s">
        <v>56</v>
      </c>
      <c r="F106" s="242" t="s">
        <v>107</v>
      </c>
      <c r="G106" s="242"/>
      <c r="H106" s="242"/>
      <c r="I106" s="242"/>
      <c r="J106" s="115" t="s">
        <v>108</v>
      </c>
      <c r="K106" s="115" t="s">
        <v>109</v>
      </c>
      <c r="L106" s="243" t="s">
        <v>110</v>
      </c>
      <c r="M106" s="243"/>
      <c r="N106" s="242" t="s">
        <v>100</v>
      </c>
      <c r="O106" s="242"/>
      <c r="P106" s="242"/>
      <c r="Q106" s="244"/>
      <c r="R106" s="116"/>
      <c r="T106" s="75" t="s">
        <v>111</v>
      </c>
      <c r="U106" s="76" t="s">
        <v>38</v>
      </c>
      <c r="V106" s="76" t="s">
        <v>112</v>
      </c>
      <c r="W106" s="76" t="s">
        <v>113</v>
      </c>
      <c r="X106" s="76" t="s">
        <v>114</v>
      </c>
      <c r="Y106" s="76" t="s">
        <v>115</v>
      </c>
      <c r="Z106" s="76" t="s">
        <v>116</v>
      </c>
      <c r="AA106" s="77" t="s">
        <v>117</v>
      </c>
    </row>
    <row r="107" spans="2:63" s="1" customFormat="1" ht="29.25" customHeight="1">
      <c r="B107" s="34"/>
      <c r="C107" s="79" t="s">
        <v>96</v>
      </c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240">
        <f>BK107</f>
        <v>0</v>
      </c>
      <c r="O107" s="241"/>
      <c r="P107" s="241"/>
      <c r="Q107" s="241"/>
      <c r="R107" s="36"/>
      <c r="T107" s="117"/>
      <c r="U107" s="118"/>
      <c r="V107" s="118"/>
      <c r="W107" s="119">
        <v>0</v>
      </c>
      <c r="X107" s="118"/>
      <c r="Y107" s="119">
        <v>0</v>
      </c>
      <c r="Z107" s="118"/>
      <c r="AA107" s="120">
        <v>0</v>
      </c>
      <c r="AT107" s="20" t="s">
        <v>73</v>
      </c>
      <c r="AU107" s="20" t="s">
        <v>102</v>
      </c>
      <c r="BK107" s="121">
        <v>0</v>
      </c>
    </row>
    <row r="108" spans="2:18" s="1" customFormat="1" ht="6.75" customHeight="1">
      <c r="B108" s="58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60"/>
    </row>
  </sheetData>
  <sheetProtection/>
  <mergeCells count="48">
    <mergeCell ref="C2:Q2"/>
    <mergeCell ref="C4:Q4"/>
    <mergeCell ref="F6:P6"/>
    <mergeCell ref="O8:P8"/>
    <mergeCell ref="O10:P10"/>
    <mergeCell ref="O11:P11"/>
    <mergeCell ref="O13:P13"/>
    <mergeCell ref="O14:P14"/>
    <mergeCell ref="O16:P16"/>
    <mergeCell ref="O17:P17"/>
    <mergeCell ref="O19:P19"/>
    <mergeCell ref="O20:P20"/>
    <mergeCell ref="M34:P34"/>
    <mergeCell ref="E23:L23"/>
    <mergeCell ref="M26:P26"/>
    <mergeCell ref="M27:P27"/>
    <mergeCell ref="M29:P29"/>
    <mergeCell ref="H31:J31"/>
    <mergeCell ref="M31:P31"/>
    <mergeCell ref="N107:Q107"/>
    <mergeCell ref="L91:Q91"/>
    <mergeCell ref="C97:Q97"/>
    <mergeCell ref="F99:P99"/>
    <mergeCell ref="M101:P101"/>
    <mergeCell ref="M103:Q103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C76:Q76"/>
    <mergeCell ref="F78:P78"/>
    <mergeCell ref="M80:P80"/>
    <mergeCell ref="M82:Q82"/>
    <mergeCell ref="H1:K1"/>
    <mergeCell ref="S2:AC2"/>
    <mergeCell ref="H35:J35"/>
    <mergeCell ref="M35:P35"/>
    <mergeCell ref="L37:P37"/>
    <mergeCell ref="H32:J32"/>
    <mergeCell ref="M32:P32"/>
    <mergeCell ref="H33:J33"/>
    <mergeCell ref="M33:P33"/>
    <mergeCell ref="H34:J34"/>
  </mergeCells>
  <hyperlinks>
    <hyperlink ref="F1:G1" location="C2" display="1) Krycí list rozpočtu"/>
    <hyperlink ref="H1:K1" location="C85" display="2) Rekapitulace rozpočtu"/>
    <hyperlink ref="L1" location="C106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93"/>
  <sheetViews>
    <sheetView showGridLines="0" zoomScalePageLayoutView="0" workbookViewId="0" topLeftCell="A1">
      <pane ySplit="1" topLeftCell="A205" activePane="bottomLeft" state="frozen"/>
      <selection pane="topLeft" activeCell="A1" sqref="A1"/>
      <selection pane="bottomLeft" activeCell="F193" sqref="F193:I19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30" t="s">
        <v>91</v>
      </c>
      <c r="I1" s="230"/>
      <c r="J1" s="230"/>
      <c r="K1" s="23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20" t="s">
        <v>82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18" t="s">
        <v>95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69" t="str">
        <f>'Rekapitulace stavby'!K6</f>
        <v>Modernizace kotelny v objektu Bulharská č.p.15 a 6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28" t="s">
        <v>119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>
        <v>43556</v>
      </c>
      <c r="P9" s="239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27" t="s">
        <v>5</v>
      </c>
      <c r="P11" s="227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27" t="s">
        <v>5</v>
      </c>
      <c r="P12" s="227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27">
        <f>IF('Rekapitulace stavby'!AN13="","",'Rekapitulace stavby'!AN13)</f>
      </c>
      <c r="P14" s="227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27">
        <f>IF('Rekapitulace stavby'!AN14="","",'Rekapitulace stavby'!AN14)</f>
      </c>
      <c r="P15" s="227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27" t="s">
        <v>5</v>
      </c>
      <c r="P17" s="227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27" t="s">
        <v>5</v>
      </c>
      <c r="P18" s="227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27">
        <f>IF('Rekapitulace stavby'!AN19="","",'Rekapitulace stavby'!AN19)</f>
      </c>
      <c r="P20" s="227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27">
        <f>IF('Rekapitulace stavby'!AN20="","",'Rekapitulace stavby'!AN20)</f>
      </c>
      <c r="P21" s="227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9" t="s">
        <v>5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02">
        <f>N88</f>
        <v>0</v>
      </c>
      <c r="N27" s="202"/>
      <c r="O27" s="202"/>
      <c r="P27" s="202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02">
        <f>N113</f>
        <v>0</v>
      </c>
      <c r="N28" s="202"/>
      <c r="O28" s="202"/>
      <c r="P28" s="202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45">
        <f>ROUND(M27+M28,2)</f>
        <v>0</v>
      </c>
      <c r="N30" s="232"/>
      <c r="O30" s="232"/>
      <c r="P30" s="232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31">
        <f>ROUND((SUM(BE113:BE116)+SUM(BE134:BE292)),2)</f>
        <v>0</v>
      </c>
      <c r="I32" s="232"/>
      <c r="J32" s="232"/>
      <c r="K32" s="35"/>
      <c r="L32" s="35"/>
      <c r="M32" s="231">
        <f>ROUND(ROUND((SUM(BE113:BE116)+SUM(BE134:BE292)),2)*F32,2)</f>
        <v>0</v>
      </c>
      <c r="N32" s="232"/>
      <c r="O32" s="232"/>
      <c r="P32" s="232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31">
        <f>ROUND((SUM(BF113:BF116)+SUM(BF134:BF292)),2)</f>
        <v>0</v>
      </c>
      <c r="I33" s="232"/>
      <c r="J33" s="232"/>
      <c r="K33" s="35"/>
      <c r="L33" s="35"/>
      <c r="M33" s="231">
        <f>ROUND(ROUND((SUM(BF113:BF116)+SUM(BF134:BF292)),2)*F33,2)</f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31">
        <f>ROUND((SUM(BG113:BG116)+SUM(BG134:BG292)),2)</f>
        <v>0</v>
      </c>
      <c r="I34" s="232"/>
      <c r="J34" s="232"/>
      <c r="K34" s="35"/>
      <c r="L34" s="35"/>
      <c r="M34" s="231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31">
        <f>ROUND((SUM(BH113:BH116)+SUM(BH134:BH292)),2)</f>
        <v>0</v>
      </c>
      <c r="I35" s="232"/>
      <c r="J35" s="232"/>
      <c r="K35" s="35"/>
      <c r="L35" s="35"/>
      <c r="M35" s="231">
        <v>0</v>
      </c>
      <c r="N35" s="232"/>
      <c r="O35" s="232"/>
      <c r="P35" s="232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31">
        <f>ROUND((SUM(BI113:BI116)+SUM(BI134:BI292)),2)</f>
        <v>0</v>
      </c>
      <c r="I36" s="232"/>
      <c r="J36" s="232"/>
      <c r="K36" s="35"/>
      <c r="L36" s="35"/>
      <c r="M36" s="231">
        <v>0</v>
      </c>
      <c r="N36" s="232"/>
      <c r="O36" s="232"/>
      <c r="P36" s="232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33">
        <f>SUM(M30:M36)</f>
        <v>0</v>
      </c>
      <c r="M38" s="233"/>
      <c r="N38" s="233"/>
      <c r="O38" s="233"/>
      <c r="P38" s="234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18" t="s">
        <v>98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69" t="str">
        <f>F6</f>
        <v>Modernizace kotelny v objektu Bulharská č.p.15 a 6</v>
      </c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20" t="str">
        <f>F7</f>
        <v>1 - Modernizace kotelny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39">
        <f>IF(O9="","",O9)</f>
        <v>43556</v>
      </c>
      <c r="N81" s="239"/>
      <c r="O81" s="239"/>
      <c r="P81" s="239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27" t="str">
        <f>E18</f>
        <v>Endum CZ s.r.o., Dělnická 336, Mořkov</v>
      </c>
      <c r="N83" s="227"/>
      <c r="O83" s="227"/>
      <c r="P83" s="227"/>
      <c r="Q83" s="227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27" t="str">
        <f>E21</f>
        <v> </v>
      </c>
      <c r="N84" s="227"/>
      <c r="O84" s="227"/>
      <c r="P84" s="227"/>
      <c r="Q84" s="227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35" t="s">
        <v>99</v>
      </c>
      <c r="D86" s="236"/>
      <c r="E86" s="236"/>
      <c r="F86" s="236"/>
      <c r="G86" s="236"/>
      <c r="H86" s="102"/>
      <c r="I86" s="102"/>
      <c r="J86" s="102"/>
      <c r="K86" s="102"/>
      <c r="L86" s="102"/>
      <c r="M86" s="102"/>
      <c r="N86" s="235" t="s">
        <v>100</v>
      </c>
      <c r="O86" s="236"/>
      <c r="P86" s="236"/>
      <c r="Q86" s="236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7">
        <f>N134</f>
        <v>0</v>
      </c>
      <c r="O88" s="237"/>
      <c r="P88" s="237"/>
      <c r="Q88" s="237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57">
        <f>N135</f>
        <v>0</v>
      </c>
      <c r="O89" s="275"/>
      <c r="P89" s="275"/>
      <c r="Q89" s="275"/>
      <c r="R89" s="125"/>
    </row>
    <row r="90" spans="2:18" s="8" customFormat="1" ht="19.5" customHeight="1">
      <c r="B90" s="126"/>
      <c r="C90" s="127"/>
      <c r="D90" s="128" t="s">
        <v>121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73">
        <f>N136</f>
        <v>0</v>
      </c>
      <c r="O90" s="274"/>
      <c r="P90" s="274"/>
      <c r="Q90" s="274"/>
      <c r="R90" s="129"/>
    </row>
    <row r="91" spans="2:18" s="8" customFormat="1" ht="19.5" customHeight="1">
      <c r="B91" s="126"/>
      <c r="C91" s="127"/>
      <c r="D91" s="128" t="s">
        <v>122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73">
        <f>N139</f>
        <v>0</v>
      </c>
      <c r="O91" s="274"/>
      <c r="P91" s="274"/>
      <c r="Q91" s="274"/>
      <c r="R91" s="129"/>
    </row>
    <row r="92" spans="2:18" s="8" customFormat="1" ht="19.5" customHeight="1">
      <c r="B92" s="126"/>
      <c r="C92" s="127"/>
      <c r="D92" s="128" t="s">
        <v>123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73">
        <f>N145</f>
        <v>0</v>
      </c>
      <c r="O92" s="274"/>
      <c r="P92" s="274"/>
      <c r="Q92" s="274"/>
      <c r="R92" s="129"/>
    </row>
    <row r="93" spans="2:18" s="7" customFormat="1" ht="24.75" customHeight="1">
      <c r="B93" s="122"/>
      <c r="C93" s="123"/>
      <c r="D93" s="124" t="s">
        <v>124</v>
      </c>
      <c r="E93" s="123"/>
      <c r="F93" s="123"/>
      <c r="G93" s="123"/>
      <c r="H93" s="123"/>
      <c r="I93" s="123"/>
      <c r="J93" s="123"/>
      <c r="K93" s="123"/>
      <c r="L93" s="123"/>
      <c r="M93" s="123"/>
      <c r="N93" s="257">
        <f>N147</f>
        <v>0</v>
      </c>
      <c r="O93" s="275"/>
      <c r="P93" s="275"/>
      <c r="Q93" s="275"/>
      <c r="R93" s="125"/>
    </row>
    <row r="94" spans="2:18" s="8" customFormat="1" ht="19.5" customHeight="1">
      <c r="B94" s="126"/>
      <c r="C94" s="127"/>
      <c r="D94" s="128" t="s">
        <v>125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73">
        <f>N148</f>
        <v>0</v>
      </c>
      <c r="O94" s="274"/>
      <c r="P94" s="274"/>
      <c r="Q94" s="274"/>
      <c r="R94" s="129"/>
    </row>
    <row r="95" spans="2:18" s="8" customFormat="1" ht="19.5" customHeight="1">
      <c r="B95" s="126"/>
      <c r="C95" s="127"/>
      <c r="D95" s="128" t="s">
        <v>126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73">
        <f>N150</f>
        <v>0</v>
      </c>
      <c r="O95" s="274"/>
      <c r="P95" s="274"/>
      <c r="Q95" s="274"/>
      <c r="R95" s="129"/>
    </row>
    <row r="96" spans="2:18" s="8" customFormat="1" ht="19.5" customHeight="1">
      <c r="B96" s="126"/>
      <c r="C96" s="127"/>
      <c r="D96" s="128" t="s">
        <v>127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73">
        <f>N166</f>
        <v>0</v>
      </c>
      <c r="O96" s="274"/>
      <c r="P96" s="274"/>
      <c r="Q96" s="274"/>
      <c r="R96" s="129"/>
    </row>
    <row r="97" spans="2:18" s="8" customFormat="1" ht="19.5" customHeight="1">
      <c r="B97" s="126"/>
      <c r="C97" s="127"/>
      <c r="D97" s="128" t="s">
        <v>128</v>
      </c>
      <c r="E97" s="127"/>
      <c r="F97" s="127"/>
      <c r="G97" s="127"/>
      <c r="H97" s="127"/>
      <c r="I97" s="127"/>
      <c r="J97" s="127"/>
      <c r="K97" s="127"/>
      <c r="L97" s="127"/>
      <c r="M97" s="127"/>
      <c r="N97" s="273">
        <f>N170</f>
        <v>0</v>
      </c>
      <c r="O97" s="274"/>
      <c r="P97" s="274"/>
      <c r="Q97" s="274"/>
      <c r="R97" s="129"/>
    </row>
    <row r="98" spans="2:18" s="8" customFormat="1" ht="19.5" customHeight="1">
      <c r="B98" s="126"/>
      <c r="C98" s="127"/>
      <c r="D98" s="128" t="s">
        <v>129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73">
        <f>N177</f>
        <v>0</v>
      </c>
      <c r="O98" s="274"/>
      <c r="P98" s="274"/>
      <c r="Q98" s="274"/>
      <c r="R98" s="129"/>
    </row>
    <row r="99" spans="2:18" s="8" customFormat="1" ht="19.5" customHeight="1">
      <c r="B99" s="126"/>
      <c r="C99" s="127"/>
      <c r="D99" s="128" t="s">
        <v>130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73">
        <f>N180</f>
        <v>0</v>
      </c>
      <c r="O99" s="274"/>
      <c r="P99" s="274"/>
      <c r="Q99" s="274"/>
      <c r="R99" s="129"/>
    </row>
    <row r="100" spans="2:18" s="8" customFormat="1" ht="19.5" customHeight="1">
      <c r="B100" s="126"/>
      <c r="C100" s="127"/>
      <c r="D100" s="128" t="s">
        <v>131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73">
        <f>N188</f>
        <v>0</v>
      </c>
      <c r="O100" s="274"/>
      <c r="P100" s="274"/>
      <c r="Q100" s="274"/>
      <c r="R100" s="129"/>
    </row>
    <row r="101" spans="2:18" s="8" customFormat="1" ht="19.5" customHeight="1">
      <c r="B101" s="126"/>
      <c r="C101" s="127"/>
      <c r="D101" s="128" t="s">
        <v>132</v>
      </c>
      <c r="E101" s="127"/>
      <c r="F101" s="127"/>
      <c r="G101" s="127"/>
      <c r="H101" s="127"/>
      <c r="I101" s="127"/>
      <c r="J101" s="127"/>
      <c r="K101" s="127"/>
      <c r="L101" s="127"/>
      <c r="M101" s="127"/>
      <c r="N101" s="273">
        <f>N190</f>
        <v>0</v>
      </c>
      <c r="O101" s="274"/>
      <c r="P101" s="274"/>
      <c r="Q101" s="274"/>
      <c r="R101" s="129"/>
    </row>
    <row r="102" spans="2:18" s="8" customFormat="1" ht="19.5" customHeight="1">
      <c r="B102" s="126"/>
      <c r="C102" s="127"/>
      <c r="D102" s="128" t="s">
        <v>133</v>
      </c>
      <c r="E102" s="127"/>
      <c r="F102" s="127"/>
      <c r="G102" s="127"/>
      <c r="H102" s="127"/>
      <c r="I102" s="127"/>
      <c r="J102" s="127"/>
      <c r="K102" s="127"/>
      <c r="L102" s="127"/>
      <c r="M102" s="127"/>
      <c r="N102" s="273">
        <f>N199</f>
        <v>0</v>
      </c>
      <c r="O102" s="274"/>
      <c r="P102" s="274"/>
      <c r="Q102" s="274"/>
      <c r="R102" s="129"/>
    </row>
    <row r="103" spans="2:18" s="8" customFormat="1" ht="19.5" customHeight="1">
      <c r="B103" s="126"/>
      <c r="C103" s="127"/>
      <c r="D103" s="128" t="s">
        <v>134</v>
      </c>
      <c r="E103" s="127"/>
      <c r="F103" s="127"/>
      <c r="G103" s="127"/>
      <c r="H103" s="127"/>
      <c r="I103" s="127"/>
      <c r="J103" s="127"/>
      <c r="K103" s="127"/>
      <c r="L103" s="127"/>
      <c r="M103" s="127"/>
      <c r="N103" s="273">
        <f>N208</f>
        <v>0</v>
      </c>
      <c r="O103" s="274"/>
      <c r="P103" s="274"/>
      <c r="Q103" s="274"/>
      <c r="R103" s="129"/>
    </row>
    <row r="104" spans="2:18" s="8" customFormat="1" ht="19.5" customHeight="1">
      <c r="B104" s="126"/>
      <c r="C104" s="127"/>
      <c r="D104" s="128" t="s">
        <v>135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273">
        <f>N231</f>
        <v>0</v>
      </c>
      <c r="O104" s="274"/>
      <c r="P104" s="274"/>
      <c r="Q104" s="274"/>
      <c r="R104" s="129"/>
    </row>
    <row r="105" spans="2:18" s="8" customFormat="1" ht="19.5" customHeight="1">
      <c r="B105" s="126"/>
      <c r="C105" s="127"/>
      <c r="D105" s="128" t="s">
        <v>136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73">
        <f>N259</f>
        <v>0</v>
      </c>
      <c r="O105" s="274"/>
      <c r="P105" s="274"/>
      <c r="Q105" s="274"/>
      <c r="R105" s="129"/>
    </row>
    <row r="106" spans="2:18" s="8" customFormat="1" ht="19.5" customHeight="1">
      <c r="B106" s="126"/>
      <c r="C106" s="127"/>
      <c r="D106" s="128" t="s">
        <v>137</v>
      </c>
      <c r="E106" s="127"/>
      <c r="F106" s="127"/>
      <c r="G106" s="127"/>
      <c r="H106" s="127"/>
      <c r="I106" s="127"/>
      <c r="J106" s="127"/>
      <c r="K106" s="127"/>
      <c r="L106" s="127"/>
      <c r="M106" s="127"/>
      <c r="N106" s="273">
        <f>N261</f>
        <v>0</v>
      </c>
      <c r="O106" s="274"/>
      <c r="P106" s="274"/>
      <c r="Q106" s="274"/>
      <c r="R106" s="129"/>
    </row>
    <row r="107" spans="2:18" s="8" customFormat="1" ht="19.5" customHeight="1">
      <c r="B107" s="126"/>
      <c r="C107" s="127"/>
      <c r="D107" s="128" t="s">
        <v>138</v>
      </c>
      <c r="E107" s="127"/>
      <c r="F107" s="127"/>
      <c r="G107" s="127"/>
      <c r="H107" s="127"/>
      <c r="I107" s="127"/>
      <c r="J107" s="127"/>
      <c r="K107" s="127"/>
      <c r="L107" s="127"/>
      <c r="M107" s="127"/>
      <c r="N107" s="273">
        <f>N266</f>
        <v>0</v>
      </c>
      <c r="O107" s="274"/>
      <c r="P107" s="274"/>
      <c r="Q107" s="274"/>
      <c r="R107" s="129"/>
    </row>
    <row r="108" spans="2:18" s="8" customFormat="1" ht="19.5" customHeight="1">
      <c r="B108" s="126"/>
      <c r="C108" s="127"/>
      <c r="D108" s="128" t="s">
        <v>139</v>
      </c>
      <c r="E108" s="127"/>
      <c r="F108" s="127"/>
      <c r="G108" s="127"/>
      <c r="H108" s="127"/>
      <c r="I108" s="127"/>
      <c r="J108" s="127"/>
      <c r="K108" s="127"/>
      <c r="L108" s="127"/>
      <c r="M108" s="127"/>
      <c r="N108" s="273">
        <f>N270</f>
        <v>0</v>
      </c>
      <c r="O108" s="274"/>
      <c r="P108" s="274"/>
      <c r="Q108" s="274"/>
      <c r="R108" s="129"/>
    </row>
    <row r="109" spans="2:18" s="7" customFormat="1" ht="24.75" customHeight="1">
      <c r="B109" s="122"/>
      <c r="C109" s="123"/>
      <c r="D109" s="124" t="s">
        <v>140</v>
      </c>
      <c r="E109" s="123"/>
      <c r="F109" s="123"/>
      <c r="G109" s="123"/>
      <c r="H109" s="123"/>
      <c r="I109" s="123"/>
      <c r="J109" s="123"/>
      <c r="K109" s="123"/>
      <c r="L109" s="123"/>
      <c r="M109" s="123"/>
      <c r="N109" s="257">
        <f>N280</f>
        <v>0</v>
      </c>
      <c r="O109" s="275"/>
      <c r="P109" s="275"/>
      <c r="Q109" s="275"/>
      <c r="R109" s="125"/>
    </row>
    <row r="110" spans="2:18" s="8" customFormat="1" ht="19.5" customHeight="1">
      <c r="B110" s="126"/>
      <c r="C110" s="127"/>
      <c r="D110" s="128" t="s">
        <v>141</v>
      </c>
      <c r="E110" s="127"/>
      <c r="F110" s="127"/>
      <c r="G110" s="127"/>
      <c r="H110" s="127"/>
      <c r="I110" s="127"/>
      <c r="J110" s="127"/>
      <c r="K110" s="127"/>
      <c r="L110" s="127"/>
      <c r="M110" s="127"/>
      <c r="N110" s="273">
        <f>N281</f>
        <v>0</v>
      </c>
      <c r="O110" s="274"/>
      <c r="P110" s="274"/>
      <c r="Q110" s="274"/>
      <c r="R110" s="129"/>
    </row>
    <row r="111" spans="2:18" s="7" customFormat="1" ht="24.75" customHeight="1">
      <c r="B111" s="122"/>
      <c r="C111" s="123"/>
      <c r="D111" s="124" t="s">
        <v>142</v>
      </c>
      <c r="E111" s="123"/>
      <c r="F111" s="123"/>
      <c r="G111" s="123"/>
      <c r="H111" s="123"/>
      <c r="I111" s="123"/>
      <c r="J111" s="123"/>
      <c r="K111" s="123"/>
      <c r="L111" s="123"/>
      <c r="M111" s="123"/>
      <c r="N111" s="257">
        <f>N287</f>
        <v>0</v>
      </c>
      <c r="O111" s="275"/>
      <c r="P111" s="275"/>
      <c r="Q111" s="275"/>
      <c r="R111" s="125"/>
    </row>
    <row r="112" spans="2:18" s="1" customFormat="1" ht="21.75" customHeight="1"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6"/>
    </row>
    <row r="113" spans="2:21" s="1" customFormat="1" ht="29.25" customHeight="1">
      <c r="B113" s="34"/>
      <c r="C113" s="110" t="s">
        <v>103</v>
      </c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237">
        <f>ROUND(N114+N115,2)</f>
        <v>0</v>
      </c>
      <c r="O113" s="238"/>
      <c r="P113" s="238"/>
      <c r="Q113" s="238"/>
      <c r="R113" s="36"/>
      <c r="T113" s="111"/>
      <c r="U113" s="112" t="s">
        <v>38</v>
      </c>
    </row>
    <row r="114" spans="2:65" s="1" customFormat="1" ht="18" customHeight="1">
      <c r="B114" s="130"/>
      <c r="C114" s="131"/>
      <c r="D114" s="271" t="s">
        <v>143</v>
      </c>
      <c r="E114" s="271"/>
      <c r="F114" s="271"/>
      <c r="G114" s="271"/>
      <c r="H114" s="271"/>
      <c r="I114" s="131"/>
      <c r="J114" s="131"/>
      <c r="K114" s="131"/>
      <c r="L114" s="131"/>
      <c r="M114" s="131"/>
      <c r="N114" s="272">
        <v>0</v>
      </c>
      <c r="O114" s="272"/>
      <c r="P114" s="272"/>
      <c r="Q114" s="272"/>
      <c r="R114" s="132"/>
      <c r="S114" s="131"/>
      <c r="T114" s="133"/>
      <c r="U114" s="134" t="s">
        <v>39</v>
      </c>
      <c r="V114" s="135"/>
      <c r="W114" s="135"/>
      <c r="X114" s="135"/>
      <c r="Y114" s="135"/>
      <c r="Z114" s="135"/>
      <c r="AA114" s="135"/>
      <c r="AB114" s="135"/>
      <c r="AC114" s="135"/>
      <c r="AD114" s="135"/>
      <c r="AE114" s="135"/>
      <c r="AF114" s="135"/>
      <c r="AG114" s="135"/>
      <c r="AH114" s="135"/>
      <c r="AI114" s="135"/>
      <c r="AJ114" s="135"/>
      <c r="AK114" s="135"/>
      <c r="AL114" s="135"/>
      <c r="AM114" s="135"/>
      <c r="AN114" s="135"/>
      <c r="AO114" s="135"/>
      <c r="AP114" s="135"/>
      <c r="AQ114" s="135"/>
      <c r="AR114" s="135"/>
      <c r="AS114" s="135"/>
      <c r="AT114" s="135"/>
      <c r="AU114" s="135"/>
      <c r="AV114" s="135"/>
      <c r="AW114" s="135"/>
      <c r="AX114" s="135"/>
      <c r="AY114" s="136" t="s">
        <v>144</v>
      </c>
      <c r="AZ114" s="135"/>
      <c r="BA114" s="135"/>
      <c r="BB114" s="135"/>
      <c r="BC114" s="135"/>
      <c r="BD114" s="135"/>
      <c r="BE114" s="137">
        <f>IF(U114="základní",N114,0)</f>
        <v>0</v>
      </c>
      <c r="BF114" s="137">
        <f>IF(U114="snížená",N114,0)</f>
        <v>0</v>
      </c>
      <c r="BG114" s="137">
        <f>IF(U114="zákl. přenesená",N114,0)</f>
        <v>0</v>
      </c>
      <c r="BH114" s="137">
        <f>IF(U114="sníž. přenesená",N114,0)</f>
        <v>0</v>
      </c>
      <c r="BI114" s="137">
        <f>IF(U114="nulová",N114,0)</f>
        <v>0</v>
      </c>
      <c r="BJ114" s="136" t="s">
        <v>79</v>
      </c>
      <c r="BK114" s="135"/>
      <c r="BL114" s="135"/>
      <c r="BM114" s="135"/>
    </row>
    <row r="115" spans="2:65" s="1" customFormat="1" ht="18" customHeight="1">
      <c r="B115" s="130"/>
      <c r="C115" s="131"/>
      <c r="D115" s="271" t="s">
        <v>145</v>
      </c>
      <c r="E115" s="271"/>
      <c r="F115" s="271"/>
      <c r="G115" s="271"/>
      <c r="H115" s="271"/>
      <c r="I115" s="131"/>
      <c r="J115" s="131"/>
      <c r="K115" s="131"/>
      <c r="L115" s="131"/>
      <c r="M115" s="131"/>
      <c r="N115" s="272">
        <v>0</v>
      </c>
      <c r="O115" s="272"/>
      <c r="P115" s="272"/>
      <c r="Q115" s="272"/>
      <c r="R115" s="132"/>
      <c r="S115" s="131"/>
      <c r="T115" s="138"/>
      <c r="U115" s="139" t="s">
        <v>39</v>
      </c>
      <c r="V115" s="135"/>
      <c r="W115" s="135"/>
      <c r="X115" s="135"/>
      <c r="Y115" s="135"/>
      <c r="Z115" s="135"/>
      <c r="AA115" s="135"/>
      <c r="AB115" s="135"/>
      <c r="AC115" s="135"/>
      <c r="AD115" s="135"/>
      <c r="AE115" s="135"/>
      <c r="AF115" s="135"/>
      <c r="AG115" s="135"/>
      <c r="AH115" s="135"/>
      <c r="AI115" s="135"/>
      <c r="AJ115" s="135"/>
      <c r="AK115" s="135"/>
      <c r="AL115" s="135"/>
      <c r="AM115" s="135"/>
      <c r="AN115" s="135"/>
      <c r="AO115" s="135"/>
      <c r="AP115" s="135"/>
      <c r="AQ115" s="135"/>
      <c r="AR115" s="135"/>
      <c r="AS115" s="135"/>
      <c r="AT115" s="135"/>
      <c r="AU115" s="135"/>
      <c r="AV115" s="135"/>
      <c r="AW115" s="135"/>
      <c r="AX115" s="135"/>
      <c r="AY115" s="136" t="s">
        <v>144</v>
      </c>
      <c r="AZ115" s="135"/>
      <c r="BA115" s="135"/>
      <c r="BB115" s="135"/>
      <c r="BC115" s="135"/>
      <c r="BD115" s="135"/>
      <c r="BE115" s="137">
        <f>IF(U115="základní",N115,0)</f>
        <v>0</v>
      </c>
      <c r="BF115" s="137">
        <f>IF(U115="snížená",N115,0)</f>
        <v>0</v>
      </c>
      <c r="BG115" s="137">
        <f>IF(U115="zákl. přenesená",N115,0)</f>
        <v>0</v>
      </c>
      <c r="BH115" s="137">
        <f>IF(U115="sníž. přenesená",N115,0)</f>
        <v>0</v>
      </c>
      <c r="BI115" s="137">
        <f>IF(U115="nulová",N115,0)</f>
        <v>0</v>
      </c>
      <c r="BJ115" s="136" t="s">
        <v>79</v>
      </c>
      <c r="BK115" s="135"/>
      <c r="BL115" s="135"/>
      <c r="BM115" s="135"/>
    </row>
    <row r="116" spans="2:18" s="1" customFormat="1" ht="18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29.25" customHeight="1">
      <c r="B117" s="34"/>
      <c r="C117" s="101" t="s">
        <v>89</v>
      </c>
      <c r="D117" s="102"/>
      <c r="E117" s="102"/>
      <c r="F117" s="102"/>
      <c r="G117" s="102"/>
      <c r="H117" s="102"/>
      <c r="I117" s="102"/>
      <c r="J117" s="102"/>
      <c r="K117" s="102"/>
      <c r="L117" s="208">
        <f>ROUND(SUM(N88+N113),2)</f>
        <v>0</v>
      </c>
      <c r="M117" s="208"/>
      <c r="N117" s="208"/>
      <c r="O117" s="208"/>
      <c r="P117" s="208"/>
      <c r="Q117" s="208"/>
      <c r="R117" s="36"/>
    </row>
    <row r="118" spans="2:18" s="1" customFormat="1" ht="6.75" customHeight="1">
      <c r="B118" s="58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60"/>
    </row>
    <row r="122" spans="2:18" s="1" customFormat="1" ht="6.75" customHeight="1">
      <c r="B122" s="61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3"/>
    </row>
    <row r="123" spans="2:18" s="1" customFormat="1" ht="36.75" customHeight="1">
      <c r="B123" s="34"/>
      <c r="C123" s="218" t="s">
        <v>104</v>
      </c>
      <c r="D123" s="232"/>
      <c r="E123" s="232"/>
      <c r="F123" s="232"/>
      <c r="G123" s="232"/>
      <c r="H123" s="232"/>
      <c r="I123" s="232"/>
      <c r="J123" s="232"/>
      <c r="K123" s="232"/>
      <c r="L123" s="232"/>
      <c r="M123" s="232"/>
      <c r="N123" s="232"/>
      <c r="O123" s="232"/>
      <c r="P123" s="232"/>
      <c r="Q123" s="232"/>
      <c r="R123" s="36"/>
    </row>
    <row r="124" spans="2:18" s="1" customFormat="1" ht="6.75" customHeight="1"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6"/>
    </row>
    <row r="125" spans="2:18" s="1" customFormat="1" ht="30" customHeight="1">
      <c r="B125" s="34"/>
      <c r="C125" s="31" t="s">
        <v>17</v>
      </c>
      <c r="D125" s="35"/>
      <c r="E125" s="35"/>
      <c r="F125" s="269" t="str">
        <f>F6</f>
        <v>Modernizace kotelny v objektu Bulharská č.p.15 a 6</v>
      </c>
      <c r="G125" s="270"/>
      <c r="H125" s="270"/>
      <c r="I125" s="270"/>
      <c r="J125" s="270"/>
      <c r="K125" s="270"/>
      <c r="L125" s="270"/>
      <c r="M125" s="270"/>
      <c r="N125" s="270"/>
      <c r="O125" s="270"/>
      <c r="P125" s="270"/>
      <c r="Q125" s="35"/>
      <c r="R125" s="36"/>
    </row>
    <row r="126" spans="2:18" s="1" customFormat="1" ht="36.75" customHeight="1">
      <c r="B126" s="34"/>
      <c r="C126" s="68" t="s">
        <v>118</v>
      </c>
      <c r="D126" s="35"/>
      <c r="E126" s="35"/>
      <c r="F126" s="220" t="str">
        <f>F7</f>
        <v>1 - Modernizace kotelny</v>
      </c>
      <c r="G126" s="232"/>
      <c r="H126" s="232"/>
      <c r="I126" s="232"/>
      <c r="J126" s="232"/>
      <c r="K126" s="232"/>
      <c r="L126" s="232"/>
      <c r="M126" s="232"/>
      <c r="N126" s="232"/>
      <c r="O126" s="232"/>
      <c r="P126" s="232"/>
      <c r="Q126" s="35"/>
      <c r="R126" s="36"/>
    </row>
    <row r="127" spans="2:18" s="1" customFormat="1" ht="6.75" customHeight="1"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6"/>
    </row>
    <row r="128" spans="2:18" s="1" customFormat="1" ht="18" customHeight="1">
      <c r="B128" s="34"/>
      <c r="C128" s="31" t="s">
        <v>21</v>
      </c>
      <c r="D128" s="35"/>
      <c r="E128" s="35"/>
      <c r="F128" s="29" t="str">
        <f>F9</f>
        <v> </v>
      </c>
      <c r="G128" s="35"/>
      <c r="H128" s="35"/>
      <c r="I128" s="35"/>
      <c r="J128" s="35"/>
      <c r="K128" s="31" t="s">
        <v>23</v>
      </c>
      <c r="L128" s="35"/>
      <c r="M128" s="239">
        <f>IF(O9="","",O9)</f>
        <v>43556</v>
      </c>
      <c r="N128" s="239"/>
      <c r="O128" s="239"/>
      <c r="P128" s="239"/>
      <c r="Q128" s="35"/>
      <c r="R128" s="36"/>
    </row>
    <row r="129" spans="2:18" s="1" customFormat="1" ht="6.75" customHeight="1"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6"/>
    </row>
    <row r="130" spans="2:18" s="1" customFormat="1" ht="12.75">
      <c r="B130" s="34"/>
      <c r="C130" s="31" t="s">
        <v>25</v>
      </c>
      <c r="D130" s="35"/>
      <c r="E130" s="35"/>
      <c r="F130" s="29" t="str">
        <f>E12</f>
        <v>Město Nový Jičín, Masarykovo náměstí 1</v>
      </c>
      <c r="G130" s="35"/>
      <c r="H130" s="35"/>
      <c r="I130" s="35"/>
      <c r="J130" s="35"/>
      <c r="K130" s="31" t="s">
        <v>30</v>
      </c>
      <c r="L130" s="35"/>
      <c r="M130" s="227" t="str">
        <f>E18</f>
        <v>Endum CZ s.r.o., Dělnická 336, Mořkov</v>
      </c>
      <c r="N130" s="227"/>
      <c r="O130" s="227"/>
      <c r="P130" s="227"/>
      <c r="Q130" s="227"/>
      <c r="R130" s="36"/>
    </row>
    <row r="131" spans="2:18" s="1" customFormat="1" ht="14.25" customHeight="1">
      <c r="B131" s="34"/>
      <c r="C131" s="31" t="s">
        <v>29</v>
      </c>
      <c r="D131" s="35"/>
      <c r="E131" s="35"/>
      <c r="F131" s="29" t="str">
        <f>IF(E15="","",E15)</f>
        <v> </v>
      </c>
      <c r="G131" s="35"/>
      <c r="H131" s="35"/>
      <c r="I131" s="35"/>
      <c r="J131" s="35"/>
      <c r="K131" s="31" t="s">
        <v>33</v>
      </c>
      <c r="L131" s="35"/>
      <c r="M131" s="227" t="str">
        <f>E21</f>
        <v> </v>
      </c>
      <c r="N131" s="227"/>
      <c r="O131" s="227"/>
      <c r="P131" s="227"/>
      <c r="Q131" s="227"/>
      <c r="R131" s="36"/>
    </row>
    <row r="132" spans="2:18" s="1" customFormat="1" ht="9.75" customHeight="1">
      <c r="B132" s="34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6"/>
    </row>
    <row r="133" spans="2:27" s="6" customFormat="1" ht="29.25" customHeight="1">
      <c r="B133" s="113"/>
      <c r="C133" s="114" t="s">
        <v>105</v>
      </c>
      <c r="D133" s="115" t="s">
        <v>106</v>
      </c>
      <c r="E133" s="115" t="s">
        <v>56</v>
      </c>
      <c r="F133" s="242" t="s">
        <v>107</v>
      </c>
      <c r="G133" s="242"/>
      <c r="H133" s="242"/>
      <c r="I133" s="242"/>
      <c r="J133" s="115" t="s">
        <v>108</v>
      </c>
      <c r="K133" s="115" t="s">
        <v>109</v>
      </c>
      <c r="L133" s="243" t="s">
        <v>110</v>
      </c>
      <c r="M133" s="243"/>
      <c r="N133" s="242" t="s">
        <v>100</v>
      </c>
      <c r="O133" s="242"/>
      <c r="P133" s="242"/>
      <c r="Q133" s="244"/>
      <c r="R133" s="116"/>
      <c r="T133" s="75" t="s">
        <v>111</v>
      </c>
      <c r="U133" s="76" t="s">
        <v>38</v>
      </c>
      <c r="V133" s="76" t="s">
        <v>112</v>
      </c>
      <c r="W133" s="76" t="s">
        <v>113</v>
      </c>
      <c r="X133" s="76" t="s">
        <v>114</v>
      </c>
      <c r="Y133" s="76" t="s">
        <v>115</v>
      </c>
      <c r="Z133" s="76" t="s">
        <v>116</v>
      </c>
      <c r="AA133" s="77" t="s">
        <v>117</v>
      </c>
    </row>
    <row r="134" spans="2:63" s="1" customFormat="1" ht="29.25" customHeight="1">
      <c r="B134" s="34"/>
      <c r="C134" s="79" t="s">
        <v>96</v>
      </c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240">
        <f>BK134</f>
        <v>0</v>
      </c>
      <c r="O134" s="241"/>
      <c r="P134" s="241"/>
      <c r="Q134" s="241"/>
      <c r="R134" s="36"/>
      <c r="T134" s="78"/>
      <c r="U134" s="50"/>
      <c r="V134" s="50"/>
      <c r="W134" s="140">
        <f>W135+W147+W280+W287</f>
        <v>541.667803</v>
      </c>
      <c r="X134" s="50"/>
      <c r="Y134" s="140">
        <f>Y135+Y147+Y280+Y287</f>
        <v>4.318506599999999</v>
      </c>
      <c r="Z134" s="50"/>
      <c r="AA134" s="141">
        <f>AA135+AA147+AA280+AA287</f>
        <v>4.00312</v>
      </c>
      <c r="AT134" s="20" t="s">
        <v>73</v>
      </c>
      <c r="AU134" s="20" t="s">
        <v>102</v>
      </c>
      <c r="BK134" s="121">
        <f>BK135+BK147+BK280+BK287</f>
        <v>0</v>
      </c>
    </row>
    <row r="135" spans="2:63" s="9" customFormat="1" ht="36.75" customHeight="1">
      <c r="B135" s="142"/>
      <c r="C135" s="143"/>
      <c r="D135" s="144" t="s">
        <v>120</v>
      </c>
      <c r="E135" s="144"/>
      <c r="F135" s="144"/>
      <c r="G135" s="144"/>
      <c r="H135" s="144"/>
      <c r="I135" s="144"/>
      <c r="J135" s="144"/>
      <c r="K135" s="144"/>
      <c r="L135" s="144"/>
      <c r="M135" s="144"/>
      <c r="N135" s="256">
        <f>BK135</f>
        <v>0</v>
      </c>
      <c r="O135" s="257"/>
      <c r="P135" s="257"/>
      <c r="Q135" s="257"/>
      <c r="R135" s="145"/>
      <c r="T135" s="146"/>
      <c r="U135" s="143"/>
      <c r="V135" s="143"/>
      <c r="W135" s="147">
        <f>W136+W139+W145</f>
        <v>10.106003</v>
      </c>
      <c r="X135" s="143"/>
      <c r="Y135" s="147">
        <f>Y136+Y139+Y145</f>
        <v>0.9613836</v>
      </c>
      <c r="Z135" s="143"/>
      <c r="AA135" s="148">
        <f>AA136+AA139+AA145</f>
        <v>0</v>
      </c>
      <c r="AR135" s="149" t="s">
        <v>79</v>
      </c>
      <c r="AT135" s="150" t="s">
        <v>73</v>
      </c>
      <c r="AU135" s="150" t="s">
        <v>74</v>
      </c>
      <c r="AY135" s="149" t="s">
        <v>146</v>
      </c>
      <c r="BK135" s="151">
        <f>BK136+BK139+BK145</f>
        <v>0</v>
      </c>
    </row>
    <row r="136" spans="2:63" s="9" customFormat="1" ht="19.5" customHeight="1">
      <c r="B136" s="142"/>
      <c r="C136" s="143"/>
      <c r="D136" s="152" t="s">
        <v>121</v>
      </c>
      <c r="E136" s="152"/>
      <c r="F136" s="152"/>
      <c r="G136" s="152"/>
      <c r="H136" s="152"/>
      <c r="I136" s="152"/>
      <c r="J136" s="152"/>
      <c r="K136" s="152"/>
      <c r="L136" s="152"/>
      <c r="M136" s="152"/>
      <c r="N136" s="254">
        <f>BK136</f>
        <v>0</v>
      </c>
      <c r="O136" s="255"/>
      <c r="P136" s="255"/>
      <c r="Q136" s="255"/>
      <c r="R136" s="145"/>
      <c r="T136" s="146"/>
      <c r="U136" s="143"/>
      <c r="V136" s="143"/>
      <c r="W136" s="147">
        <f>SUM(W137:W138)</f>
        <v>4.27248</v>
      </c>
      <c r="X136" s="143"/>
      <c r="Y136" s="147">
        <f>SUM(Y137:Y138)</f>
        <v>0.9613836</v>
      </c>
      <c r="Z136" s="143"/>
      <c r="AA136" s="148">
        <f>SUM(AA137:AA138)</f>
        <v>0</v>
      </c>
      <c r="AR136" s="149" t="s">
        <v>79</v>
      </c>
      <c r="AT136" s="150" t="s">
        <v>73</v>
      </c>
      <c r="AU136" s="150" t="s">
        <v>79</v>
      </c>
      <c r="AY136" s="149" t="s">
        <v>146</v>
      </c>
      <c r="BK136" s="151">
        <f>SUM(BK137:BK138)</f>
        <v>0</v>
      </c>
    </row>
    <row r="137" spans="2:65" s="1" customFormat="1" ht="31.5" customHeight="1">
      <c r="B137" s="130"/>
      <c r="C137" s="153" t="s">
        <v>79</v>
      </c>
      <c r="D137" s="153" t="s">
        <v>147</v>
      </c>
      <c r="E137" s="154" t="s">
        <v>148</v>
      </c>
      <c r="F137" s="247" t="s">
        <v>149</v>
      </c>
      <c r="G137" s="247"/>
      <c r="H137" s="247"/>
      <c r="I137" s="247"/>
      <c r="J137" s="155" t="s">
        <v>150</v>
      </c>
      <c r="K137" s="156">
        <v>0.36</v>
      </c>
      <c r="L137" s="246">
        <v>0</v>
      </c>
      <c r="M137" s="246"/>
      <c r="N137" s="246">
        <f>ROUND(L137*K137,2)</f>
        <v>0</v>
      </c>
      <c r="O137" s="246"/>
      <c r="P137" s="246"/>
      <c r="Q137" s="246"/>
      <c r="R137" s="132"/>
      <c r="T137" s="157" t="s">
        <v>5</v>
      </c>
      <c r="U137" s="43" t="s">
        <v>39</v>
      </c>
      <c r="V137" s="158">
        <v>11.868</v>
      </c>
      <c r="W137" s="158">
        <f>V137*K137</f>
        <v>4.27248</v>
      </c>
      <c r="X137" s="158">
        <v>2.67051</v>
      </c>
      <c r="Y137" s="158">
        <f>X137*K137</f>
        <v>0.9613836</v>
      </c>
      <c r="Z137" s="158">
        <v>0</v>
      </c>
      <c r="AA137" s="159">
        <f>Z137*K137</f>
        <v>0</v>
      </c>
      <c r="AR137" s="20" t="s">
        <v>151</v>
      </c>
      <c r="AT137" s="20" t="s">
        <v>147</v>
      </c>
      <c r="AU137" s="20" t="s">
        <v>83</v>
      </c>
      <c r="AY137" s="20" t="s">
        <v>146</v>
      </c>
      <c r="BE137" s="160">
        <f>IF(U137="základní",N137,0)</f>
        <v>0</v>
      </c>
      <c r="BF137" s="160">
        <f>IF(U137="snížená",N137,0)</f>
        <v>0</v>
      </c>
      <c r="BG137" s="160">
        <f>IF(U137="zákl. přenesená",N137,0)</f>
        <v>0</v>
      </c>
      <c r="BH137" s="160">
        <f>IF(U137="sníž. přenesená",N137,0)</f>
        <v>0</v>
      </c>
      <c r="BI137" s="160">
        <f>IF(U137="nulová",N137,0)</f>
        <v>0</v>
      </c>
      <c r="BJ137" s="20" t="s">
        <v>79</v>
      </c>
      <c r="BK137" s="160">
        <f>ROUND(L137*K137,2)</f>
        <v>0</v>
      </c>
      <c r="BL137" s="20" t="s">
        <v>151</v>
      </c>
      <c r="BM137" s="20" t="s">
        <v>152</v>
      </c>
    </row>
    <row r="138" spans="2:51" s="10" customFormat="1" ht="22.5" customHeight="1">
      <c r="B138" s="161"/>
      <c r="C138" s="162"/>
      <c r="D138" s="162"/>
      <c r="E138" s="163" t="s">
        <v>5</v>
      </c>
      <c r="F138" s="248" t="s">
        <v>153</v>
      </c>
      <c r="G138" s="249"/>
      <c r="H138" s="249"/>
      <c r="I138" s="249"/>
      <c r="J138" s="162"/>
      <c r="K138" s="164">
        <v>0.36</v>
      </c>
      <c r="L138" s="162"/>
      <c r="M138" s="162"/>
      <c r="N138" s="162"/>
      <c r="O138" s="162"/>
      <c r="P138" s="162"/>
      <c r="Q138" s="162"/>
      <c r="R138" s="165"/>
      <c r="T138" s="166"/>
      <c r="U138" s="162"/>
      <c r="V138" s="162"/>
      <c r="W138" s="162"/>
      <c r="X138" s="162"/>
      <c r="Y138" s="162"/>
      <c r="Z138" s="162"/>
      <c r="AA138" s="167"/>
      <c r="AT138" s="168" t="s">
        <v>154</v>
      </c>
      <c r="AU138" s="168" t="s">
        <v>83</v>
      </c>
      <c r="AV138" s="10" t="s">
        <v>83</v>
      </c>
      <c r="AW138" s="10" t="s">
        <v>32</v>
      </c>
      <c r="AX138" s="10" t="s">
        <v>79</v>
      </c>
      <c r="AY138" s="168" t="s">
        <v>146</v>
      </c>
    </row>
    <row r="139" spans="2:63" s="9" customFormat="1" ht="29.25" customHeight="1">
      <c r="B139" s="142"/>
      <c r="C139" s="143"/>
      <c r="D139" s="152" t="s">
        <v>122</v>
      </c>
      <c r="E139" s="152"/>
      <c r="F139" s="152"/>
      <c r="G139" s="152"/>
      <c r="H139" s="152"/>
      <c r="I139" s="152"/>
      <c r="J139" s="152"/>
      <c r="K139" s="152"/>
      <c r="L139" s="152"/>
      <c r="M139" s="152"/>
      <c r="N139" s="254">
        <f>BK139</f>
        <v>0</v>
      </c>
      <c r="O139" s="255"/>
      <c r="P139" s="255"/>
      <c r="Q139" s="255"/>
      <c r="R139" s="145"/>
      <c r="T139" s="146"/>
      <c r="U139" s="143"/>
      <c r="V139" s="143"/>
      <c r="W139" s="147">
        <f>SUM(W140:W144)</f>
        <v>5.034932</v>
      </c>
      <c r="X139" s="143"/>
      <c r="Y139" s="147">
        <f>SUM(Y140:Y144)</f>
        <v>0</v>
      </c>
      <c r="Z139" s="143"/>
      <c r="AA139" s="148">
        <f>SUM(AA140:AA144)</f>
        <v>0</v>
      </c>
      <c r="AR139" s="149" t="s">
        <v>79</v>
      </c>
      <c r="AT139" s="150" t="s">
        <v>73</v>
      </c>
      <c r="AU139" s="150" t="s">
        <v>79</v>
      </c>
      <c r="AY139" s="149" t="s">
        <v>146</v>
      </c>
      <c r="BK139" s="151">
        <f>SUM(BK140:BK144)</f>
        <v>0</v>
      </c>
    </row>
    <row r="140" spans="2:65" s="1" customFormat="1" ht="44.25" customHeight="1">
      <c r="B140" s="130"/>
      <c r="C140" s="153" t="s">
        <v>83</v>
      </c>
      <c r="D140" s="153" t="s">
        <v>147</v>
      </c>
      <c r="E140" s="154" t="s">
        <v>155</v>
      </c>
      <c r="F140" s="247" t="s">
        <v>156</v>
      </c>
      <c r="G140" s="247"/>
      <c r="H140" s="247"/>
      <c r="I140" s="247"/>
      <c r="J140" s="155" t="s">
        <v>157</v>
      </c>
      <c r="K140" s="156">
        <v>3.103</v>
      </c>
      <c r="L140" s="246">
        <v>0</v>
      </c>
      <c r="M140" s="246"/>
      <c r="N140" s="246">
        <f>ROUND(L140*K140,2)</f>
        <v>0</v>
      </c>
      <c r="O140" s="246"/>
      <c r="P140" s="246"/>
      <c r="Q140" s="246"/>
      <c r="R140" s="132"/>
      <c r="T140" s="157" t="s">
        <v>5</v>
      </c>
      <c r="U140" s="43" t="s">
        <v>39</v>
      </c>
      <c r="V140" s="158">
        <v>1.47</v>
      </c>
      <c r="W140" s="158">
        <f>V140*K140</f>
        <v>4.56141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0</v>
      </c>
      <c r="BL140" s="20" t="s">
        <v>151</v>
      </c>
      <c r="BM140" s="20" t="s">
        <v>158</v>
      </c>
    </row>
    <row r="141" spans="2:65" s="1" customFormat="1" ht="31.5" customHeight="1">
      <c r="B141" s="130"/>
      <c r="C141" s="153" t="s">
        <v>159</v>
      </c>
      <c r="D141" s="153" t="s">
        <v>147</v>
      </c>
      <c r="E141" s="154" t="s">
        <v>160</v>
      </c>
      <c r="F141" s="247" t="s">
        <v>161</v>
      </c>
      <c r="G141" s="247"/>
      <c r="H141" s="247"/>
      <c r="I141" s="247"/>
      <c r="J141" s="155" t="s">
        <v>157</v>
      </c>
      <c r="K141" s="156">
        <v>3.178</v>
      </c>
      <c r="L141" s="246">
        <v>0</v>
      </c>
      <c r="M141" s="246"/>
      <c r="N141" s="246">
        <f>ROUND(L141*K141,2)</f>
        <v>0</v>
      </c>
      <c r="O141" s="246"/>
      <c r="P141" s="246"/>
      <c r="Q141" s="246"/>
      <c r="R141" s="132"/>
      <c r="T141" s="157" t="s">
        <v>5</v>
      </c>
      <c r="U141" s="43" t="s">
        <v>39</v>
      </c>
      <c r="V141" s="158">
        <v>0.125</v>
      </c>
      <c r="W141" s="158">
        <f>V141*K141</f>
        <v>0.39725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0</v>
      </c>
      <c r="BL141" s="20" t="s">
        <v>151</v>
      </c>
      <c r="BM141" s="20" t="s">
        <v>162</v>
      </c>
    </row>
    <row r="142" spans="2:65" s="1" customFormat="1" ht="31.5" customHeight="1">
      <c r="B142" s="130"/>
      <c r="C142" s="153" t="s">
        <v>151</v>
      </c>
      <c r="D142" s="153" t="s">
        <v>147</v>
      </c>
      <c r="E142" s="154" t="s">
        <v>163</v>
      </c>
      <c r="F142" s="247" t="s">
        <v>164</v>
      </c>
      <c r="G142" s="247"/>
      <c r="H142" s="247"/>
      <c r="I142" s="247"/>
      <c r="J142" s="155" t="s">
        <v>157</v>
      </c>
      <c r="K142" s="156">
        <v>12.712</v>
      </c>
      <c r="L142" s="246">
        <v>0</v>
      </c>
      <c r="M142" s="246"/>
      <c r="N142" s="246">
        <f>ROUND(L142*K142,2)</f>
        <v>0</v>
      </c>
      <c r="O142" s="246"/>
      <c r="P142" s="246"/>
      <c r="Q142" s="246"/>
      <c r="R142" s="132"/>
      <c r="T142" s="157" t="s">
        <v>5</v>
      </c>
      <c r="U142" s="43" t="s">
        <v>39</v>
      </c>
      <c r="V142" s="158">
        <v>0.006</v>
      </c>
      <c r="W142" s="158">
        <f>V142*K142</f>
        <v>0.076272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0</v>
      </c>
      <c r="BL142" s="20" t="s">
        <v>151</v>
      </c>
      <c r="BM142" s="20" t="s">
        <v>165</v>
      </c>
    </row>
    <row r="143" spans="2:51" s="10" customFormat="1" ht="22.5" customHeight="1">
      <c r="B143" s="161"/>
      <c r="C143" s="162"/>
      <c r="D143" s="162"/>
      <c r="E143" s="163" t="s">
        <v>5</v>
      </c>
      <c r="F143" s="248" t="s">
        <v>166</v>
      </c>
      <c r="G143" s="249"/>
      <c r="H143" s="249"/>
      <c r="I143" s="249"/>
      <c r="J143" s="162"/>
      <c r="K143" s="164">
        <v>12.712</v>
      </c>
      <c r="L143" s="162"/>
      <c r="M143" s="162"/>
      <c r="N143" s="162"/>
      <c r="O143" s="162"/>
      <c r="P143" s="162"/>
      <c r="Q143" s="162"/>
      <c r="R143" s="165"/>
      <c r="T143" s="166"/>
      <c r="U143" s="162"/>
      <c r="V143" s="162"/>
      <c r="W143" s="162"/>
      <c r="X143" s="162"/>
      <c r="Y143" s="162"/>
      <c r="Z143" s="162"/>
      <c r="AA143" s="167"/>
      <c r="AT143" s="168" t="s">
        <v>154</v>
      </c>
      <c r="AU143" s="168" t="s">
        <v>83</v>
      </c>
      <c r="AV143" s="10" t="s">
        <v>83</v>
      </c>
      <c r="AW143" s="10" t="s">
        <v>32</v>
      </c>
      <c r="AX143" s="10" t="s">
        <v>79</v>
      </c>
      <c r="AY143" s="168" t="s">
        <v>146</v>
      </c>
    </row>
    <row r="144" spans="2:65" s="1" customFormat="1" ht="31.5" customHeight="1">
      <c r="B144" s="130"/>
      <c r="C144" s="153" t="s">
        <v>167</v>
      </c>
      <c r="D144" s="153" t="s">
        <v>147</v>
      </c>
      <c r="E144" s="154" t="s">
        <v>168</v>
      </c>
      <c r="F144" s="247" t="s">
        <v>169</v>
      </c>
      <c r="G144" s="247"/>
      <c r="H144" s="247"/>
      <c r="I144" s="247"/>
      <c r="J144" s="155" t="s">
        <v>157</v>
      </c>
      <c r="K144" s="156">
        <v>0.502</v>
      </c>
      <c r="L144" s="246">
        <v>0</v>
      </c>
      <c r="M144" s="246"/>
      <c r="N144" s="246">
        <f>ROUND(L144*K144,2)</f>
        <v>0</v>
      </c>
      <c r="O144" s="246"/>
      <c r="P144" s="246"/>
      <c r="Q144" s="246"/>
      <c r="R144" s="132"/>
      <c r="T144" s="157" t="s">
        <v>5</v>
      </c>
      <c r="U144" s="43" t="s">
        <v>39</v>
      </c>
      <c r="V144" s="158">
        <v>0</v>
      </c>
      <c r="W144" s="158">
        <f>V144*K144</f>
        <v>0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0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0</v>
      </c>
      <c r="BL144" s="20" t="s">
        <v>151</v>
      </c>
      <c r="BM144" s="20" t="s">
        <v>170</v>
      </c>
    </row>
    <row r="145" spans="2:63" s="9" customFormat="1" ht="29.25" customHeight="1">
      <c r="B145" s="142"/>
      <c r="C145" s="143"/>
      <c r="D145" s="152" t="s">
        <v>123</v>
      </c>
      <c r="E145" s="152"/>
      <c r="F145" s="152"/>
      <c r="G145" s="152"/>
      <c r="H145" s="152"/>
      <c r="I145" s="152"/>
      <c r="J145" s="152"/>
      <c r="K145" s="152"/>
      <c r="L145" s="152"/>
      <c r="M145" s="152"/>
      <c r="N145" s="250">
        <f>BK145</f>
        <v>0</v>
      </c>
      <c r="O145" s="251"/>
      <c r="P145" s="251"/>
      <c r="Q145" s="251"/>
      <c r="R145" s="145"/>
      <c r="T145" s="146"/>
      <c r="U145" s="143"/>
      <c r="V145" s="143"/>
      <c r="W145" s="147">
        <f>W146</f>
        <v>0.7985909999999999</v>
      </c>
      <c r="X145" s="143"/>
      <c r="Y145" s="147">
        <f>Y146</f>
        <v>0</v>
      </c>
      <c r="Z145" s="143"/>
      <c r="AA145" s="148">
        <f>AA146</f>
        <v>0</v>
      </c>
      <c r="AR145" s="149" t="s">
        <v>79</v>
      </c>
      <c r="AT145" s="150" t="s">
        <v>73</v>
      </c>
      <c r="AU145" s="150" t="s">
        <v>79</v>
      </c>
      <c r="AY145" s="149" t="s">
        <v>146</v>
      </c>
      <c r="BK145" s="151">
        <f>BK146</f>
        <v>0</v>
      </c>
    </row>
    <row r="146" spans="2:65" s="1" customFormat="1" ht="22.5" customHeight="1">
      <c r="B146" s="130"/>
      <c r="C146" s="153" t="s">
        <v>171</v>
      </c>
      <c r="D146" s="153" t="s">
        <v>147</v>
      </c>
      <c r="E146" s="154" t="s">
        <v>172</v>
      </c>
      <c r="F146" s="247" t="s">
        <v>173</v>
      </c>
      <c r="G146" s="247"/>
      <c r="H146" s="247"/>
      <c r="I146" s="247"/>
      <c r="J146" s="155" t="s">
        <v>157</v>
      </c>
      <c r="K146" s="156">
        <v>0.961</v>
      </c>
      <c r="L146" s="246">
        <v>0</v>
      </c>
      <c r="M146" s="246"/>
      <c r="N146" s="246">
        <f>ROUND(L146*K146,2)</f>
        <v>0</v>
      </c>
      <c r="O146" s="246"/>
      <c r="P146" s="246"/>
      <c r="Q146" s="246"/>
      <c r="R146" s="132"/>
      <c r="T146" s="157" t="s">
        <v>5</v>
      </c>
      <c r="U146" s="43" t="s">
        <v>39</v>
      </c>
      <c r="V146" s="158">
        <v>0.831</v>
      </c>
      <c r="W146" s="158">
        <f>V146*K146</f>
        <v>0.7985909999999999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0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0</v>
      </c>
      <c r="BL146" s="20" t="s">
        <v>151</v>
      </c>
      <c r="BM146" s="20" t="s">
        <v>174</v>
      </c>
    </row>
    <row r="147" spans="2:63" s="9" customFormat="1" ht="36.75" customHeight="1">
      <c r="B147" s="142"/>
      <c r="C147" s="143"/>
      <c r="D147" s="144" t="s">
        <v>124</v>
      </c>
      <c r="E147" s="144"/>
      <c r="F147" s="144"/>
      <c r="G147" s="144"/>
      <c r="H147" s="144"/>
      <c r="I147" s="144"/>
      <c r="J147" s="144"/>
      <c r="K147" s="144"/>
      <c r="L147" s="144"/>
      <c r="M147" s="144"/>
      <c r="N147" s="252">
        <f>BK147</f>
        <v>0</v>
      </c>
      <c r="O147" s="253"/>
      <c r="P147" s="253"/>
      <c r="Q147" s="253"/>
      <c r="R147" s="145"/>
      <c r="T147" s="146"/>
      <c r="U147" s="143"/>
      <c r="V147" s="143"/>
      <c r="W147" s="147">
        <f>W148+W150+W166+W170+W177+W180+W188+W190+W199+W208+W231+W259+W261+W266+W270</f>
        <v>514.5518000000001</v>
      </c>
      <c r="X147" s="143"/>
      <c r="Y147" s="147">
        <f>Y148+Y150+Y166+Y170+Y177+Y180+Y188+Y190+Y199+Y208+Y231+Y259+Y261+Y266+Y270</f>
        <v>3.3571229999999996</v>
      </c>
      <c r="Z147" s="143"/>
      <c r="AA147" s="148">
        <f>AA148+AA150+AA166+AA170+AA177+AA180+AA188+AA190+AA199+AA208+AA231+AA259+AA261+AA266+AA270</f>
        <v>4.00312</v>
      </c>
      <c r="AR147" s="149" t="s">
        <v>83</v>
      </c>
      <c r="AT147" s="150" t="s">
        <v>73</v>
      </c>
      <c r="AU147" s="150" t="s">
        <v>74</v>
      </c>
      <c r="AY147" s="149" t="s">
        <v>146</v>
      </c>
      <c r="BK147" s="151">
        <f>BK148+BK150+BK166+BK170+BK177+BK180+BK188+BK190+BK199+BK208+BK231+BK259+BK261+BK266+BK270</f>
        <v>0</v>
      </c>
    </row>
    <row r="148" spans="2:63" s="9" customFormat="1" ht="19.5" customHeight="1">
      <c r="B148" s="142"/>
      <c r="C148" s="143"/>
      <c r="D148" s="152" t="s">
        <v>125</v>
      </c>
      <c r="E148" s="152"/>
      <c r="F148" s="152"/>
      <c r="G148" s="152"/>
      <c r="H148" s="152"/>
      <c r="I148" s="152"/>
      <c r="J148" s="152"/>
      <c r="K148" s="152"/>
      <c r="L148" s="152"/>
      <c r="M148" s="152"/>
      <c r="N148" s="254">
        <f>BK148</f>
        <v>0</v>
      </c>
      <c r="O148" s="255"/>
      <c r="P148" s="255"/>
      <c r="Q148" s="255"/>
      <c r="R148" s="145"/>
      <c r="T148" s="146"/>
      <c r="U148" s="143"/>
      <c r="V148" s="143"/>
      <c r="W148" s="147">
        <f>W149</f>
        <v>0.52</v>
      </c>
      <c r="X148" s="143"/>
      <c r="Y148" s="147">
        <f>Y149</f>
        <v>0.0008</v>
      </c>
      <c r="Z148" s="143"/>
      <c r="AA148" s="148">
        <f>AA149</f>
        <v>0</v>
      </c>
      <c r="AR148" s="149" t="s">
        <v>83</v>
      </c>
      <c r="AT148" s="150" t="s">
        <v>73</v>
      </c>
      <c r="AU148" s="150" t="s">
        <v>79</v>
      </c>
      <c r="AY148" s="149" t="s">
        <v>146</v>
      </c>
      <c r="BK148" s="151">
        <f>BK149</f>
        <v>0</v>
      </c>
    </row>
    <row r="149" spans="2:65" s="1" customFormat="1" ht="31.5" customHeight="1">
      <c r="B149" s="130"/>
      <c r="C149" s="153" t="s">
        <v>175</v>
      </c>
      <c r="D149" s="153" t="s">
        <v>147</v>
      </c>
      <c r="E149" s="154" t="s">
        <v>176</v>
      </c>
      <c r="F149" s="247" t="s">
        <v>177</v>
      </c>
      <c r="G149" s="247"/>
      <c r="H149" s="247"/>
      <c r="I149" s="247"/>
      <c r="J149" s="155" t="s">
        <v>178</v>
      </c>
      <c r="K149" s="156">
        <v>2</v>
      </c>
      <c r="L149" s="246">
        <v>0</v>
      </c>
      <c r="M149" s="246"/>
      <c r="N149" s="246">
        <f>ROUND(L149*K149,2)</f>
        <v>0</v>
      </c>
      <c r="O149" s="246"/>
      <c r="P149" s="246"/>
      <c r="Q149" s="246"/>
      <c r="R149" s="132"/>
      <c r="T149" s="157" t="s">
        <v>5</v>
      </c>
      <c r="U149" s="43" t="s">
        <v>39</v>
      </c>
      <c r="V149" s="158">
        <v>0.26</v>
      </c>
      <c r="W149" s="158">
        <f>V149*K149</f>
        <v>0.52</v>
      </c>
      <c r="X149" s="158">
        <v>0.0004</v>
      </c>
      <c r="Y149" s="158">
        <f>X149*K149</f>
        <v>0.0008</v>
      </c>
      <c r="Z149" s="158">
        <v>0</v>
      </c>
      <c r="AA149" s="159">
        <f>Z149*K149</f>
        <v>0</v>
      </c>
      <c r="AR149" s="20" t="s">
        <v>179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0</v>
      </c>
      <c r="BL149" s="20" t="s">
        <v>179</v>
      </c>
      <c r="BM149" s="20" t="s">
        <v>180</v>
      </c>
    </row>
    <row r="150" spans="2:63" s="9" customFormat="1" ht="29.25" customHeight="1">
      <c r="B150" s="142"/>
      <c r="C150" s="143"/>
      <c r="D150" s="152" t="s">
        <v>126</v>
      </c>
      <c r="E150" s="152"/>
      <c r="F150" s="152"/>
      <c r="G150" s="152"/>
      <c r="H150" s="152"/>
      <c r="I150" s="152"/>
      <c r="J150" s="152"/>
      <c r="K150" s="152"/>
      <c r="L150" s="152"/>
      <c r="M150" s="152"/>
      <c r="N150" s="250">
        <f>BK150</f>
        <v>0</v>
      </c>
      <c r="O150" s="251"/>
      <c r="P150" s="251"/>
      <c r="Q150" s="251"/>
      <c r="R150" s="145"/>
      <c r="T150" s="146"/>
      <c r="U150" s="143"/>
      <c r="V150" s="143"/>
      <c r="W150" s="147">
        <f>SUM(W151:W165)</f>
        <v>56.653999999999996</v>
      </c>
      <c r="X150" s="143"/>
      <c r="Y150" s="147">
        <f>SUM(Y151:Y165)</f>
        <v>0.406043</v>
      </c>
      <c r="Z150" s="143"/>
      <c r="AA150" s="148">
        <f>SUM(AA151:AA165)</f>
        <v>0</v>
      </c>
      <c r="AR150" s="149" t="s">
        <v>83</v>
      </c>
      <c r="AT150" s="150" t="s">
        <v>73</v>
      </c>
      <c r="AU150" s="150" t="s">
        <v>79</v>
      </c>
      <c r="AY150" s="149" t="s">
        <v>146</v>
      </c>
      <c r="BK150" s="151">
        <f>SUM(BK151:BK165)</f>
        <v>0</v>
      </c>
    </row>
    <row r="151" spans="2:65" s="1" customFormat="1" ht="44.25" customHeight="1">
      <c r="B151" s="130"/>
      <c r="C151" s="153" t="s">
        <v>181</v>
      </c>
      <c r="D151" s="153" t="s">
        <v>147</v>
      </c>
      <c r="E151" s="154" t="s">
        <v>182</v>
      </c>
      <c r="F151" s="247" t="s">
        <v>183</v>
      </c>
      <c r="G151" s="247"/>
      <c r="H151" s="247"/>
      <c r="I151" s="247"/>
      <c r="J151" s="155" t="s">
        <v>184</v>
      </c>
      <c r="K151" s="156">
        <v>207</v>
      </c>
      <c r="L151" s="246">
        <v>0</v>
      </c>
      <c r="M151" s="246"/>
      <c r="N151" s="246">
        <f>ROUND(L151*K151,2)</f>
        <v>0</v>
      </c>
      <c r="O151" s="246"/>
      <c r="P151" s="246"/>
      <c r="Q151" s="246"/>
      <c r="R151" s="132"/>
      <c r="T151" s="157" t="s">
        <v>5</v>
      </c>
      <c r="U151" s="43" t="s">
        <v>39</v>
      </c>
      <c r="V151" s="158">
        <v>0.13</v>
      </c>
      <c r="W151" s="158">
        <f>V151*K151</f>
        <v>26.91</v>
      </c>
      <c r="X151" s="158">
        <v>0.0002</v>
      </c>
      <c r="Y151" s="158">
        <f>X151*K151</f>
        <v>0.0414</v>
      </c>
      <c r="Z151" s="158">
        <v>0</v>
      </c>
      <c r="AA151" s="159">
        <f>Z151*K151</f>
        <v>0</v>
      </c>
      <c r="AR151" s="20" t="s">
        <v>179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0</v>
      </c>
      <c r="BL151" s="20" t="s">
        <v>179</v>
      </c>
      <c r="BM151" s="20" t="s">
        <v>185</v>
      </c>
    </row>
    <row r="152" spans="2:51" s="10" customFormat="1" ht="22.5" customHeight="1">
      <c r="B152" s="161"/>
      <c r="C152" s="162"/>
      <c r="D152" s="162"/>
      <c r="E152" s="163" t="s">
        <v>5</v>
      </c>
      <c r="F152" s="248" t="s">
        <v>186</v>
      </c>
      <c r="G152" s="249"/>
      <c r="H152" s="249"/>
      <c r="I152" s="249"/>
      <c r="J152" s="162"/>
      <c r="K152" s="164">
        <v>207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44.25" customHeight="1">
      <c r="B153" s="130"/>
      <c r="C153" s="153" t="s">
        <v>187</v>
      </c>
      <c r="D153" s="153" t="s">
        <v>147</v>
      </c>
      <c r="E153" s="154" t="s">
        <v>188</v>
      </c>
      <c r="F153" s="247" t="s">
        <v>189</v>
      </c>
      <c r="G153" s="247"/>
      <c r="H153" s="247"/>
      <c r="I153" s="247"/>
      <c r="J153" s="155" t="s">
        <v>184</v>
      </c>
      <c r="K153" s="156">
        <v>47</v>
      </c>
      <c r="L153" s="246">
        <v>0</v>
      </c>
      <c r="M153" s="246"/>
      <c r="N153" s="246">
        <f>ROUND(L153*K153,2)</f>
        <v>0</v>
      </c>
      <c r="O153" s="246"/>
      <c r="P153" s="246"/>
      <c r="Q153" s="246"/>
      <c r="R153" s="132"/>
      <c r="T153" s="157" t="s">
        <v>5</v>
      </c>
      <c r="U153" s="43" t="s">
        <v>39</v>
      </c>
      <c r="V153" s="158">
        <v>0.136</v>
      </c>
      <c r="W153" s="158">
        <f>V153*K153</f>
        <v>6.392</v>
      </c>
      <c r="X153" s="158">
        <v>0.00028</v>
      </c>
      <c r="Y153" s="158">
        <f>X153*K153</f>
        <v>0.013159999999999998</v>
      </c>
      <c r="Z153" s="158">
        <v>0</v>
      </c>
      <c r="AA153" s="159">
        <f>Z153*K153</f>
        <v>0</v>
      </c>
      <c r="AR153" s="20" t="s">
        <v>179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0</v>
      </c>
      <c r="BL153" s="20" t="s">
        <v>179</v>
      </c>
      <c r="BM153" s="20" t="s">
        <v>190</v>
      </c>
    </row>
    <row r="154" spans="2:51" s="10" customFormat="1" ht="22.5" customHeight="1">
      <c r="B154" s="161"/>
      <c r="C154" s="162"/>
      <c r="D154" s="162"/>
      <c r="E154" s="163" t="s">
        <v>5</v>
      </c>
      <c r="F154" s="248" t="s">
        <v>191</v>
      </c>
      <c r="G154" s="249"/>
      <c r="H154" s="249"/>
      <c r="I154" s="249"/>
      <c r="J154" s="162"/>
      <c r="K154" s="164">
        <v>47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31.5" customHeight="1">
      <c r="B155" s="130"/>
      <c r="C155" s="169" t="s">
        <v>192</v>
      </c>
      <c r="D155" s="169" t="s">
        <v>193</v>
      </c>
      <c r="E155" s="170" t="s">
        <v>194</v>
      </c>
      <c r="F155" s="265" t="s">
        <v>195</v>
      </c>
      <c r="G155" s="265"/>
      <c r="H155" s="265"/>
      <c r="I155" s="265"/>
      <c r="J155" s="171" t="s">
        <v>184</v>
      </c>
      <c r="K155" s="172">
        <v>27.5</v>
      </c>
      <c r="L155" s="266">
        <v>0</v>
      </c>
      <c r="M155" s="266"/>
      <c r="N155" s="266">
        <f aca="true" t="shared" si="0" ref="N155:N165">ROUND(L155*K155,2)</f>
        <v>0</v>
      </c>
      <c r="O155" s="246"/>
      <c r="P155" s="246"/>
      <c r="Q155" s="246"/>
      <c r="R155" s="132"/>
      <c r="T155" s="157" t="s">
        <v>5</v>
      </c>
      <c r="U155" s="43" t="s">
        <v>39</v>
      </c>
      <c r="V155" s="158">
        <v>0</v>
      </c>
      <c r="W155" s="158">
        <f aca="true" t="shared" si="1" ref="W155:W165">V155*K155</f>
        <v>0</v>
      </c>
      <c r="X155" s="158">
        <v>0.00032</v>
      </c>
      <c r="Y155" s="158">
        <f aca="true" t="shared" si="2" ref="Y155:Y165">X155*K155</f>
        <v>0.0088</v>
      </c>
      <c r="Z155" s="158">
        <v>0</v>
      </c>
      <c r="AA155" s="159">
        <f aca="true" t="shared" si="3" ref="AA155:AA165">Z155*K155</f>
        <v>0</v>
      </c>
      <c r="AR155" s="20" t="s">
        <v>196</v>
      </c>
      <c r="AT155" s="20" t="s">
        <v>193</v>
      </c>
      <c r="AU155" s="20" t="s">
        <v>83</v>
      </c>
      <c r="AY155" s="20" t="s">
        <v>146</v>
      </c>
      <c r="BE155" s="160">
        <f aca="true" t="shared" si="4" ref="BE155:BE165">IF(U155="základní",N155,0)</f>
        <v>0</v>
      </c>
      <c r="BF155" s="160">
        <f aca="true" t="shared" si="5" ref="BF155:BF165">IF(U155="snížená",N155,0)</f>
        <v>0</v>
      </c>
      <c r="BG155" s="160">
        <f aca="true" t="shared" si="6" ref="BG155:BG165">IF(U155="zákl. přenesená",N155,0)</f>
        <v>0</v>
      </c>
      <c r="BH155" s="160">
        <f aca="true" t="shared" si="7" ref="BH155:BH165">IF(U155="sníž. přenesená",N155,0)</f>
        <v>0</v>
      </c>
      <c r="BI155" s="160">
        <f aca="true" t="shared" si="8" ref="BI155:BI165">IF(U155="nulová",N155,0)</f>
        <v>0</v>
      </c>
      <c r="BJ155" s="20" t="s">
        <v>79</v>
      </c>
      <c r="BK155" s="160">
        <f aca="true" t="shared" si="9" ref="BK155:BK165">ROUND(L155*K155,2)</f>
        <v>0</v>
      </c>
      <c r="BL155" s="20" t="s">
        <v>179</v>
      </c>
      <c r="BM155" s="20" t="s">
        <v>197</v>
      </c>
    </row>
    <row r="156" spans="2:65" s="1" customFormat="1" ht="31.5" customHeight="1">
      <c r="B156" s="130"/>
      <c r="C156" s="169" t="s">
        <v>198</v>
      </c>
      <c r="D156" s="169" t="s">
        <v>193</v>
      </c>
      <c r="E156" s="170" t="s">
        <v>199</v>
      </c>
      <c r="F156" s="265" t="s">
        <v>200</v>
      </c>
      <c r="G156" s="265"/>
      <c r="H156" s="265"/>
      <c r="I156" s="265"/>
      <c r="J156" s="171" t="s">
        <v>184</v>
      </c>
      <c r="K156" s="172">
        <v>13.2</v>
      </c>
      <c r="L156" s="266">
        <v>0</v>
      </c>
      <c r="M156" s="266"/>
      <c r="N156" s="266">
        <f t="shared" si="0"/>
        <v>0</v>
      </c>
      <c r="O156" s="246"/>
      <c r="P156" s="246"/>
      <c r="Q156" s="246"/>
      <c r="R156" s="132"/>
      <c r="T156" s="157" t="s">
        <v>5</v>
      </c>
      <c r="U156" s="43" t="s">
        <v>39</v>
      </c>
      <c r="V156" s="158">
        <v>0</v>
      </c>
      <c r="W156" s="158">
        <f t="shared" si="1"/>
        <v>0</v>
      </c>
      <c r="X156" s="158">
        <v>0.00078</v>
      </c>
      <c r="Y156" s="158">
        <f t="shared" si="2"/>
        <v>0.010296</v>
      </c>
      <c r="Z156" s="158">
        <v>0</v>
      </c>
      <c r="AA156" s="159">
        <f t="shared" si="3"/>
        <v>0</v>
      </c>
      <c r="AR156" s="20" t="s">
        <v>196</v>
      </c>
      <c r="AT156" s="20" t="s">
        <v>193</v>
      </c>
      <c r="AU156" s="20" t="s">
        <v>83</v>
      </c>
      <c r="AY156" s="20" t="s">
        <v>146</v>
      </c>
      <c r="BE156" s="160">
        <f t="shared" si="4"/>
        <v>0</v>
      </c>
      <c r="BF156" s="160">
        <f t="shared" si="5"/>
        <v>0</v>
      </c>
      <c r="BG156" s="160">
        <f t="shared" si="6"/>
        <v>0</v>
      </c>
      <c r="BH156" s="160">
        <f t="shared" si="7"/>
        <v>0</v>
      </c>
      <c r="BI156" s="160">
        <f t="shared" si="8"/>
        <v>0</v>
      </c>
      <c r="BJ156" s="20" t="s">
        <v>79</v>
      </c>
      <c r="BK156" s="160">
        <f t="shared" si="9"/>
        <v>0</v>
      </c>
      <c r="BL156" s="20" t="s">
        <v>179</v>
      </c>
      <c r="BM156" s="20" t="s">
        <v>201</v>
      </c>
    </row>
    <row r="157" spans="2:65" s="1" customFormat="1" ht="31.5" customHeight="1">
      <c r="B157" s="130"/>
      <c r="C157" s="169" t="s">
        <v>202</v>
      </c>
      <c r="D157" s="169" t="s">
        <v>193</v>
      </c>
      <c r="E157" s="170" t="s">
        <v>203</v>
      </c>
      <c r="F157" s="265" t="s">
        <v>204</v>
      </c>
      <c r="G157" s="265"/>
      <c r="H157" s="265"/>
      <c r="I157" s="265"/>
      <c r="J157" s="171" t="s">
        <v>184</v>
      </c>
      <c r="K157" s="172">
        <v>187</v>
      </c>
      <c r="L157" s="266">
        <v>0</v>
      </c>
      <c r="M157" s="266"/>
      <c r="N157" s="266">
        <f t="shared" si="0"/>
        <v>0</v>
      </c>
      <c r="O157" s="246"/>
      <c r="P157" s="246"/>
      <c r="Q157" s="246"/>
      <c r="R157" s="132"/>
      <c r="T157" s="157" t="s">
        <v>5</v>
      </c>
      <c r="U157" s="43" t="s">
        <v>39</v>
      </c>
      <c r="V157" s="158">
        <v>0</v>
      </c>
      <c r="W157" s="158">
        <f t="shared" si="1"/>
        <v>0</v>
      </c>
      <c r="X157" s="158">
        <v>0.00121</v>
      </c>
      <c r="Y157" s="158">
        <f t="shared" si="2"/>
        <v>0.22627</v>
      </c>
      <c r="Z157" s="158">
        <v>0</v>
      </c>
      <c r="AA157" s="159">
        <f t="shared" si="3"/>
        <v>0</v>
      </c>
      <c r="AR157" s="20" t="s">
        <v>196</v>
      </c>
      <c r="AT157" s="20" t="s">
        <v>193</v>
      </c>
      <c r="AU157" s="20" t="s">
        <v>83</v>
      </c>
      <c r="AY157" s="20" t="s">
        <v>146</v>
      </c>
      <c r="BE157" s="160">
        <f t="shared" si="4"/>
        <v>0</v>
      </c>
      <c r="BF157" s="160">
        <f t="shared" si="5"/>
        <v>0</v>
      </c>
      <c r="BG157" s="160">
        <f t="shared" si="6"/>
        <v>0</v>
      </c>
      <c r="BH157" s="160">
        <f t="shared" si="7"/>
        <v>0</v>
      </c>
      <c r="BI157" s="160">
        <f t="shared" si="8"/>
        <v>0</v>
      </c>
      <c r="BJ157" s="20" t="s">
        <v>79</v>
      </c>
      <c r="BK157" s="160">
        <f t="shared" si="9"/>
        <v>0</v>
      </c>
      <c r="BL157" s="20" t="s">
        <v>179</v>
      </c>
      <c r="BM157" s="20" t="s">
        <v>205</v>
      </c>
    </row>
    <row r="158" spans="2:65" s="1" customFormat="1" ht="31.5" customHeight="1">
      <c r="B158" s="130"/>
      <c r="C158" s="169" t="s">
        <v>206</v>
      </c>
      <c r="D158" s="169" t="s">
        <v>193</v>
      </c>
      <c r="E158" s="170" t="s">
        <v>207</v>
      </c>
      <c r="F158" s="265" t="s">
        <v>208</v>
      </c>
      <c r="G158" s="265"/>
      <c r="H158" s="265"/>
      <c r="I158" s="265"/>
      <c r="J158" s="171" t="s">
        <v>184</v>
      </c>
      <c r="K158" s="172">
        <v>6.6</v>
      </c>
      <c r="L158" s="266">
        <v>0</v>
      </c>
      <c r="M158" s="266"/>
      <c r="N158" s="266">
        <f t="shared" si="0"/>
        <v>0</v>
      </c>
      <c r="O158" s="246"/>
      <c r="P158" s="246"/>
      <c r="Q158" s="246"/>
      <c r="R158" s="132"/>
      <c r="T158" s="157" t="s">
        <v>5</v>
      </c>
      <c r="U158" s="43" t="s">
        <v>39</v>
      </c>
      <c r="V158" s="158">
        <v>0</v>
      </c>
      <c r="W158" s="158">
        <f t="shared" si="1"/>
        <v>0</v>
      </c>
      <c r="X158" s="158">
        <v>0.00121</v>
      </c>
      <c r="Y158" s="158">
        <f t="shared" si="2"/>
        <v>0.007985999999999998</v>
      </c>
      <c r="Z158" s="158">
        <v>0</v>
      </c>
      <c r="AA158" s="159">
        <f t="shared" si="3"/>
        <v>0</v>
      </c>
      <c r="AR158" s="20" t="s">
        <v>196</v>
      </c>
      <c r="AT158" s="20" t="s">
        <v>193</v>
      </c>
      <c r="AU158" s="20" t="s">
        <v>83</v>
      </c>
      <c r="AY158" s="20" t="s">
        <v>146</v>
      </c>
      <c r="BE158" s="160">
        <f t="shared" si="4"/>
        <v>0</v>
      </c>
      <c r="BF158" s="160">
        <f t="shared" si="5"/>
        <v>0</v>
      </c>
      <c r="BG158" s="160">
        <f t="shared" si="6"/>
        <v>0</v>
      </c>
      <c r="BH158" s="160">
        <f t="shared" si="7"/>
        <v>0</v>
      </c>
      <c r="BI158" s="160">
        <f t="shared" si="8"/>
        <v>0</v>
      </c>
      <c r="BJ158" s="20" t="s">
        <v>79</v>
      </c>
      <c r="BK158" s="160">
        <f t="shared" si="9"/>
        <v>0</v>
      </c>
      <c r="BL158" s="20" t="s">
        <v>179</v>
      </c>
      <c r="BM158" s="20" t="s">
        <v>209</v>
      </c>
    </row>
    <row r="159" spans="2:65" s="1" customFormat="1" ht="31.5" customHeight="1">
      <c r="B159" s="130"/>
      <c r="C159" s="169" t="s">
        <v>210</v>
      </c>
      <c r="D159" s="169" t="s">
        <v>193</v>
      </c>
      <c r="E159" s="170" t="s">
        <v>211</v>
      </c>
      <c r="F159" s="265" t="s">
        <v>212</v>
      </c>
      <c r="G159" s="265"/>
      <c r="H159" s="265"/>
      <c r="I159" s="265"/>
      <c r="J159" s="171" t="s">
        <v>184</v>
      </c>
      <c r="K159" s="172">
        <v>1.1</v>
      </c>
      <c r="L159" s="266">
        <v>0</v>
      </c>
      <c r="M159" s="266"/>
      <c r="N159" s="266">
        <f t="shared" si="0"/>
        <v>0</v>
      </c>
      <c r="O159" s="246"/>
      <c r="P159" s="246"/>
      <c r="Q159" s="246"/>
      <c r="R159" s="132"/>
      <c r="T159" s="157" t="s">
        <v>5</v>
      </c>
      <c r="U159" s="43" t="s">
        <v>39</v>
      </c>
      <c r="V159" s="158">
        <v>0</v>
      </c>
      <c r="W159" s="158">
        <f t="shared" si="1"/>
        <v>0</v>
      </c>
      <c r="X159" s="158">
        <v>0.00121</v>
      </c>
      <c r="Y159" s="158">
        <f t="shared" si="2"/>
        <v>0.001331</v>
      </c>
      <c r="Z159" s="158">
        <v>0</v>
      </c>
      <c r="AA159" s="159">
        <f t="shared" si="3"/>
        <v>0</v>
      </c>
      <c r="AR159" s="20" t="s">
        <v>196</v>
      </c>
      <c r="AT159" s="20" t="s">
        <v>193</v>
      </c>
      <c r="AU159" s="20" t="s">
        <v>83</v>
      </c>
      <c r="AY159" s="20" t="s">
        <v>146</v>
      </c>
      <c r="BE159" s="160">
        <f t="shared" si="4"/>
        <v>0</v>
      </c>
      <c r="BF159" s="160">
        <f t="shared" si="5"/>
        <v>0</v>
      </c>
      <c r="BG159" s="160">
        <f t="shared" si="6"/>
        <v>0</v>
      </c>
      <c r="BH159" s="160">
        <f t="shared" si="7"/>
        <v>0</v>
      </c>
      <c r="BI159" s="160">
        <f t="shared" si="8"/>
        <v>0</v>
      </c>
      <c r="BJ159" s="20" t="s">
        <v>79</v>
      </c>
      <c r="BK159" s="160">
        <f t="shared" si="9"/>
        <v>0</v>
      </c>
      <c r="BL159" s="20" t="s">
        <v>179</v>
      </c>
      <c r="BM159" s="20" t="s">
        <v>213</v>
      </c>
    </row>
    <row r="160" spans="2:65" s="1" customFormat="1" ht="31.5" customHeight="1">
      <c r="B160" s="130"/>
      <c r="C160" s="169" t="s">
        <v>11</v>
      </c>
      <c r="D160" s="169" t="s">
        <v>193</v>
      </c>
      <c r="E160" s="170" t="s">
        <v>214</v>
      </c>
      <c r="F160" s="265" t="s">
        <v>215</v>
      </c>
      <c r="G160" s="265"/>
      <c r="H160" s="265"/>
      <c r="I160" s="265"/>
      <c r="J160" s="171" t="s">
        <v>184</v>
      </c>
      <c r="K160" s="172">
        <v>13.2</v>
      </c>
      <c r="L160" s="266">
        <v>0</v>
      </c>
      <c r="M160" s="266"/>
      <c r="N160" s="266">
        <f t="shared" si="0"/>
        <v>0</v>
      </c>
      <c r="O160" s="246"/>
      <c r="P160" s="246"/>
      <c r="Q160" s="246"/>
      <c r="R160" s="132"/>
      <c r="T160" s="157" t="s">
        <v>5</v>
      </c>
      <c r="U160" s="43" t="s">
        <v>39</v>
      </c>
      <c r="V160" s="158">
        <v>0</v>
      </c>
      <c r="W160" s="158">
        <f t="shared" si="1"/>
        <v>0</v>
      </c>
      <c r="X160" s="158">
        <v>0.00121</v>
      </c>
      <c r="Y160" s="158">
        <f t="shared" si="2"/>
        <v>0.015971999999999997</v>
      </c>
      <c r="Z160" s="158">
        <v>0</v>
      </c>
      <c r="AA160" s="159">
        <f t="shared" si="3"/>
        <v>0</v>
      </c>
      <c r="AR160" s="20" t="s">
        <v>196</v>
      </c>
      <c r="AT160" s="20" t="s">
        <v>193</v>
      </c>
      <c r="AU160" s="20" t="s">
        <v>83</v>
      </c>
      <c r="AY160" s="20" t="s">
        <v>146</v>
      </c>
      <c r="BE160" s="160">
        <f t="shared" si="4"/>
        <v>0</v>
      </c>
      <c r="BF160" s="160">
        <f t="shared" si="5"/>
        <v>0</v>
      </c>
      <c r="BG160" s="160">
        <f t="shared" si="6"/>
        <v>0</v>
      </c>
      <c r="BH160" s="160">
        <f t="shared" si="7"/>
        <v>0</v>
      </c>
      <c r="BI160" s="160">
        <f t="shared" si="8"/>
        <v>0</v>
      </c>
      <c r="BJ160" s="20" t="s">
        <v>79</v>
      </c>
      <c r="BK160" s="160">
        <f t="shared" si="9"/>
        <v>0</v>
      </c>
      <c r="BL160" s="20" t="s">
        <v>179</v>
      </c>
      <c r="BM160" s="20" t="s">
        <v>216</v>
      </c>
    </row>
    <row r="161" spans="2:65" s="1" customFormat="1" ht="31.5" customHeight="1">
      <c r="B161" s="130"/>
      <c r="C161" s="169" t="s">
        <v>179</v>
      </c>
      <c r="D161" s="169" t="s">
        <v>193</v>
      </c>
      <c r="E161" s="170" t="s">
        <v>217</v>
      </c>
      <c r="F161" s="265" t="s">
        <v>218</v>
      </c>
      <c r="G161" s="265"/>
      <c r="H161" s="265"/>
      <c r="I161" s="265"/>
      <c r="J161" s="171" t="s">
        <v>184</v>
      </c>
      <c r="K161" s="172">
        <v>13.2</v>
      </c>
      <c r="L161" s="266">
        <v>0</v>
      </c>
      <c r="M161" s="266"/>
      <c r="N161" s="266">
        <f t="shared" si="0"/>
        <v>0</v>
      </c>
      <c r="O161" s="246"/>
      <c r="P161" s="246"/>
      <c r="Q161" s="246"/>
      <c r="R161" s="132"/>
      <c r="T161" s="157" t="s">
        <v>5</v>
      </c>
      <c r="U161" s="43" t="s">
        <v>39</v>
      </c>
      <c r="V161" s="158">
        <v>0</v>
      </c>
      <c r="W161" s="158">
        <f t="shared" si="1"/>
        <v>0</v>
      </c>
      <c r="X161" s="158">
        <v>0.00121</v>
      </c>
      <c r="Y161" s="158">
        <f t="shared" si="2"/>
        <v>0.015971999999999997</v>
      </c>
      <c r="Z161" s="158">
        <v>0</v>
      </c>
      <c r="AA161" s="159">
        <f t="shared" si="3"/>
        <v>0</v>
      </c>
      <c r="AR161" s="20" t="s">
        <v>196</v>
      </c>
      <c r="AT161" s="20" t="s">
        <v>193</v>
      </c>
      <c r="AU161" s="20" t="s">
        <v>83</v>
      </c>
      <c r="AY161" s="20" t="s">
        <v>146</v>
      </c>
      <c r="BE161" s="160">
        <f t="shared" si="4"/>
        <v>0</v>
      </c>
      <c r="BF161" s="160">
        <f t="shared" si="5"/>
        <v>0</v>
      </c>
      <c r="BG161" s="160">
        <f t="shared" si="6"/>
        <v>0</v>
      </c>
      <c r="BH161" s="160">
        <f t="shared" si="7"/>
        <v>0</v>
      </c>
      <c r="BI161" s="160">
        <f t="shared" si="8"/>
        <v>0</v>
      </c>
      <c r="BJ161" s="20" t="s">
        <v>79</v>
      </c>
      <c r="BK161" s="160">
        <f t="shared" si="9"/>
        <v>0</v>
      </c>
      <c r="BL161" s="20" t="s">
        <v>179</v>
      </c>
      <c r="BM161" s="20" t="s">
        <v>219</v>
      </c>
    </row>
    <row r="162" spans="2:65" s="1" customFormat="1" ht="31.5" customHeight="1">
      <c r="B162" s="130"/>
      <c r="C162" s="169" t="s">
        <v>220</v>
      </c>
      <c r="D162" s="169" t="s">
        <v>193</v>
      </c>
      <c r="E162" s="170" t="s">
        <v>221</v>
      </c>
      <c r="F162" s="265" t="s">
        <v>222</v>
      </c>
      <c r="G162" s="265"/>
      <c r="H162" s="265"/>
      <c r="I162" s="265"/>
      <c r="J162" s="171" t="s">
        <v>184</v>
      </c>
      <c r="K162" s="172">
        <v>17.6</v>
      </c>
      <c r="L162" s="266">
        <v>0</v>
      </c>
      <c r="M162" s="266"/>
      <c r="N162" s="266">
        <f t="shared" si="0"/>
        <v>0</v>
      </c>
      <c r="O162" s="246"/>
      <c r="P162" s="246"/>
      <c r="Q162" s="246"/>
      <c r="R162" s="132"/>
      <c r="T162" s="157" t="s">
        <v>5</v>
      </c>
      <c r="U162" s="43" t="s">
        <v>39</v>
      </c>
      <c r="V162" s="158">
        <v>0</v>
      </c>
      <c r="W162" s="158">
        <f t="shared" si="1"/>
        <v>0</v>
      </c>
      <c r="X162" s="158">
        <v>0.00121</v>
      </c>
      <c r="Y162" s="158">
        <f t="shared" si="2"/>
        <v>0.021296</v>
      </c>
      <c r="Z162" s="158">
        <v>0</v>
      </c>
      <c r="AA162" s="159">
        <f t="shared" si="3"/>
        <v>0</v>
      </c>
      <c r="AR162" s="20" t="s">
        <v>196</v>
      </c>
      <c r="AT162" s="20" t="s">
        <v>193</v>
      </c>
      <c r="AU162" s="20" t="s">
        <v>83</v>
      </c>
      <c r="AY162" s="20" t="s">
        <v>146</v>
      </c>
      <c r="BE162" s="160">
        <f t="shared" si="4"/>
        <v>0</v>
      </c>
      <c r="BF162" s="160">
        <f t="shared" si="5"/>
        <v>0</v>
      </c>
      <c r="BG162" s="160">
        <f t="shared" si="6"/>
        <v>0</v>
      </c>
      <c r="BH162" s="160">
        <f t="shared" si="7"/>
        <v>0</v>
      </c>
      <c r="BI162" s="160">
        <f t="shared" si="8"/>
        <v>0</v>
      </c>
      <c r="BJ162" s="20" t="s">
        <v>79</v>
      </c>
      <c r="BK162" s="160">
        <f t="shared" si="9"/>
        <v>0</v>
      </c>
      <c r="BL162" s="20" t="s">
        <v>179</v>
      </c>
      <c r="BM162" s="20" t="s">
        <v>223</v>
      </c>
    </row>
    <row r="163" spans="2:65" s="1" customFormat="1" ht="22.5" customHeight="1">
      <c r="B163" s="130"/>
      <c r="C163" s="153" t="s">
        <v>224</v>
      </c>
      <c r="D163" s="153" t="s">
        <v>147</v>
      </c>
      <c r="E163" s="154" t="s">
        <v>225</v>
      </c>
      <c r="F163" s="247" t="s">
        <v>226</v>
      </c>
      <c r="G163" s="247"/>
      <c r="H163" s="247"/>
      <c r="I163" s="247"/>
      <c r="J163" s="155" t="s">
        <v>227</v>
      </c>
      <c r="K163" s="156">
        <v>12</v>
      </c>
      <c r="L163" s="246">
        <v>0</v>
      </c>
      <c r="M163" s="246"/>
      <c r="N163" s="246">
        <f t="shared" si="0"/>
        <v>0</v>
      </c>
      <c r="O163" s="246"/>
      <c r="P163" s="246"/>
      <c r="Q163" s="246"/>
      <c r="R163" s="132"/>
      <c r="T163" s="157" t="s">
        <v>5</v>
      </c>
      <c r="U163" s="43" t="s">
        <v>39</v>
      </c>
      <c r="V163" s="158">
        <v>1.946</v>
      </c>
      <c r="W163" s="158">
        <f t="shared" si="1"/>
        <v>23.352</v>
      </c>
      <c r="X163" s="158">
        <v>0.00143</v>
      </c>
      <c r="Y163" s="158">
        <f t="shared" si="2"/>
        <v>0.01716</v>
      </c>
      <c r="Z163" s="158">
        <v>0</v>
      </c>
      <c r="AA163" s="159">
        <f t="shared" si="3"/>
        <v>0</v>
      </c>
      <c r="AR163" s="20" t="s">
        <v>179</v>
      </c>
      <c r="AT163" s="20" t="s">
        <v>147</v>
      </c>
      <c r="AU163" s="20" t="s">
        <v>83</v>
      </c>
      <c r="AY163" s="20" t="s">
        <v>146</v>
      </c>
      <c r="BE163" s="160">
        <f t="shared" si="4"/>
        <v>0</v>
      </c>
      <c r="BF163" s="160">
        <f t="shared" si="5"/>
        <v>0</v>
      </c>
      <c r="BG163" s="160">
        <f t="shared" si="6"/>
        <v>0</v>
      </c>
      <c r="BH163" s="160">
        <f t="shared" si="7"/>
        <v>0</v>
      </c>
      <c r="BI163" s="160">
        <f t="shared" si="8"/>
        <v>0</v>
      </c>
      <c r="BJ163" s="20" t="s">
        <v>79</v>
      </c>
      <c r="BK163" s="160">
        <f t="shared" si="9"/>
        <v>0</v>
      </c>
      <c r="BL163" s="20" t="s">
        <v>179</v>
      </c>
      <c r="BM163" s="20" t="s">
        <v>228</v>
      </c>
    </row>
    <row r="164" spans="2:65" s="1" customFormat="1" ht="31.5" customHeight="1">
      <c r="B164" s="130"/>
      <c r="C164" s="169" t="s">
        <v>229</v>
      </c>
      <c r="D164" s="169" t="s">
        <v>193</v>
      </c>
      <c r="E164" s="170" t="s">
        <v>230</v>
      </c>
      <c r="F164" s="265" t="s">
        <v>231</v>
      </c>
      <c r="G164" s="265"/>
      <c r="H164" s="265"/>
      <c r="I164" s="265"/>
      <c r="J164" s="171" t="s">
        <v>227</v>
      </c>
      <c r="K164" s="172">
        <v>13.2</v>
      </c>
      <c r="L164" s="266">
        <v>0</v>
      </c>
      <c r="M164" s="266"/>
      <c r="N164" s="266">
        <f t="shared" si="0"/>
        <v>0</v>
      </c>
      <c r="O164" s="246"/>
      <c r="P164" s="246"/>
      <c r="Q164" s="246"/>
      <c r="R164" s="132"/>
      <c r="T164" s="157" t="s">
        <v>5</v>
      </c>
      <c r="U164" s="43" t="s">
        <v>39</v>
      </c>
      <c r="V164" s="158">
        <v>0</v>
      </c>
      <c r="W164" s="158">
        <f t="shared" si="1"/>
        <v>0</v>
      </c>
      <c r="X164" s="158">
        <v>0.002</v>
      </c>
      <c r="Y164" s="158">
        <f t="shared" si="2"/>
        <v>0.0264</v>
      </c>
      <c r="Z164" s="158">
        <v>0</v>
      </c>
      <c r="AA164" s="159">
        <f t="shared" si="3"/>
        <v>0</v>
      </c>
      <c r="AR164" s="20" t="s">
        <v>196</v>
      </c>
      <c r="AT164" s="20" t="s">
        <v>193</v>
      </c>
      <c r="AU164" s="20" t="s">
        <v>83</v>
      </c>
      <c r="AY164" s="20" t="s">
        <v>146</v>
      </c>
      <c r="BE164" s="160">
        <f t="shared" si="4"/>
        <v>0</v>
      </c>
      <c r="BF164" s="160">
        <f t="shared" si="5"/>
        <v>0</v>
      </c>
      <c r="BG164" s="160">
        <f t="shared" si="6"/>
        <v>0</v>
      </c>
      <c r="BH164" s="160">
        <f t="shared" si="7"/>
        <v>0</v>
      </c>
      <c r="BI164" s="160">
        <f t="shared" si="8"/>
        <v>0</v>
      </c>
      <c r="BJ164" s="20" t="s">
        <v>79</v>
      </c>
      <c r="BK164" s="160">
        <f t="shared" si="9"/>
        <v>0</v>
      </c>
      <c r="BL164" s="20" t="s">
        <v>179</v>
      </c>
      <c r="BM164" s="20" t="s">
        <v>232</v>
      </c>
    </row>
    <row r="165" spans="2:65" s="1" customFormat="1" ht="31.5" customHeight="1">
      <c r="B165" s="130"/>
      <c r="C165" s="153" t="s">
        <v>233</v>
      </c>
      <c r="D165" s="153" t="s">
        <v>147</v>
      </c>
      <c r="E165" s="154" t="s">
        <v>234</v>
      </c>
      <c r="F165" s="247" t="s">
        <v>235</v>
      </c>
      <c r="G165" s="247"/>
      <c r="H165" s="247"/>
      <c r="I165" s="247"/>
      <c r="J165" s="155" t="s">
        <v>236</v>
      </c>
      <c r="K165" s="156">
        <v>0</v>
      </c>
      <c r="L165" s="246">
        <v>0</v>
      </c>
      <c r="M165" s="246"/>
      <c r="N165" s="246">
        <f t="shared" si="0"/>
        <v>0</v>
      </c>
      <c r="O165" s="246"/>
      <c r="P165" s="246"/>
      <c r="Q165" s="246"/>
      <c r="R165" s="132"/>
      <c r="T165" s="157" t="s">
        <v>5</v>
      </c>
      <c r="U165" s="43" t="s">
        <v>39</v>
      </c>
      <c r="V165" s="158">
        <v>0</v>
      </c>
      <c r="W165" s="158">
        <f t="shared" si="1"/>
        <v>0</v>
      </c>
      <c r="X165" s="158">
        <v>0</v>
      </c>
      <c r="Y165" s="158">
        <f t="shared" si="2"/>
        <v>0</v>
      </c>
      <c r="Z165" s="158">
        <v>0</v>
      </c>
      <c r="AA165" s="159">
        <f t="shared" si="3"/>
        <v>0</v>
      </c>
      <c r="AR165" s="20" t="s">
        <v>179</v>
      </c>
      <c r="AT165" s="20" t="s">
        <v>147</v>
      </c>
      <c r="AU165" s="20" t="s">
        <v>83</v>
      </c>
      <c r="AY165" s="20" t="s">
        <v>146</v>
      </c>
      <c r="BE165" s="160">
        <f t="shared" si="4"/>
        <v>0</v>
      </c>
      <c r="BF165" s="160">
        <f t="shared" si="5"/>
        <v>0</v>
      </c>
      <c r="BG165" s="160">
        <f t="shared" si="6"/>
        <v>0</v>
      </c>
      <c r="BH165" s="160">
        <f t="shared" si="7"/>
        <v>0</v>
      </c>
      <c r="BI165" s="160">
        <f t="shared" si="8"/>
        <v>0</v>
      </c>
      <c r="BJ165" s="20" t="s">
        <v>79</v>
      </c>
      <c r="BK165" s="160">
        <f t="shared" si="9"/>
        <v>0</v>
      </c>
      <c r="BL165" s="20" t="s">
        <v>179</v>
      </c>
      <c r="BM165" s="20" t="s">
        <v>237</v>
      </c>
    </row>
    <row r="166" spans="2:63" s="9" customFormat="1" ht="29.25" customHeight="1">
      <c r="B166" s="142"/>
      <c r="C166" s="143"/>
      <c r="D166" s="152" t="s">
        <v>127</v>
      </c>
      <c r="E166" s="152"/>
      <c r="F166" s="152"/>
      <c r="G166" s="152"/>
      <c r="H166" s="152"/>
      <c r="I166" s="152"/>
      <c r="J166" s="152"/>
      <c r="K166" s="152"/>
      <c r="L166" s="152"/>
      <c r="M166" s="152"/>
      <c r="N166" s="250">
        <f>BK166</f>
        <v>0</v>
      </c>
      <c r="O166" s="251"/>
      <c r="P166" s="251"/>
      <c r="Q166" s="251"/>
      <c r="R166" s="145"/>
      <c r="T166" s="146"/>
      <c r="U166" s="143"/>
      <c r="V166" s="143"/>
      <c r="W166" s="147">
        <f>SUM(W167:W169)</f>
        <v>7.07</v>
      </c>
      <c r="X166" s="143"/>
      <c r="Y166" s="147">
        <f>SUM(Y167:Y169)</f>
        <v>0.0029</v>
      </c>
      <c r="Z166" s="143"/>
      <c r="AA166" s="148">
        <f>SUM(AA167:AA169)</f>
        <v>0</v>
      </c>
      <c r="AR166" s="149" t="s">
        <v>83</v>
      </c>
      <c r="AT166" s="150" t="s">
        <v>73</v>
      </c>
      <c r="AU166" s="150" t="s">
        <v>79</v>
      </c>
      <c r="AY166" s="149" t="s">
        <v>146</v>
      </c>
      <c r="BK166" s="151">
        <f>SUM(BK167:BK169)</f>
        <v>0</v>
      </c>
    </row>
    <row r="167" spans="2:65" s="1" customFormat="1" ht="31.5" customHeight="1">
      <c r="B167" s="130"/>
      <c r="C167" s="153" t="s">
        <v>10</v>
      </c>
      <c r="D167" s="153" t="s">
        <v>147</v>
      </c>
      <c r="E167" s="154" t="s">
        <v>238</v>
      </c>
      <c r="F167" s="247" t="s">
        <v>239</v>
      </c>
      <c r="G167" s="247"/>
      <c r="H167" s="247"/>
      <c r="I167" s="247"/>
      <c r="J167" s="155" t="s">
        <v>184</v>
      </c>
      <c r="K167" s="156">
        <v>10</v>
      </c>
      <c r="L167" s="246">
        <v>0</v>
      </c>
      <c r="M167" s="246"/>
      <c r="N167" s="246">
        <f>ROUND(L167*K167,2)</f>
        <v>0</v>
      </c>
      <c r="O167" s="246"/>
      <c r="P167" s="246"/>
      <c r="Q167" s="246"/>
      <c r="R167" s="132"/>
      <c r="T167" s="157" t="s">
        <v>5</v>
      </c>
      <c r="U167" s="43" t="s">
        <v>39</v>
      </c>
      <c r="V167" s="158">
        <v>0.659</v>
      </c>
      <c r="W167" s="158">
        <f>V167*K167</f>
        <v>6.59</v>
      </c>
      <c r="X167" s="158">
        <v>0.00029</v>
      </c>
      <c r="Y167" s="158">
        <f>X167*K167</f>
        <v>0.0029</v>
      </c>
      <c r="Z167" s="158">
        <v>0</v>
      </c>
      <c r="AA167" s="159">
        <f>Z167*K167</f>
        <v>0</v>
      </c>
      <c r="AR167" s="20" t="s">
        <v>179</v>
      </c>
      <c r="AT167" s="20" t="s">
        <v>147</v>
      </c>
      <c r="AU167" s="20" t="s">
        <v>83</v>
      </c>
      <c r="AY167" s="20" t="s">
        <v>146</v>
      </c>
      <c r="BE167" s="160">
        <f>IF(U167="základní",N167,0)</f>
        <v>0</v>
      </c>
      <c r="BF167" s="160">
        <f>IF(U167="snížená",N167,0)</f>
        <v>0</v>
      </c>
      <c r="BG167" s="160">
        <f>IF(U167="zákl. přenesená",N167,0)</f>
        <v>0</v>
      </c>
      <c r="BH167" s="160">
        <f>IF(U167="sníž. přenesená",N167,0)</f>
        <v>0</v>
      </c>
      <c r="BI167" s="160">
        <f>IF(U167="nulová",N167,0)</f>
        <v>0</v>
      </c>
      <c r="BJ167" s="20" t="s">
        <v>79</v>
      </c>
      <c r="BK167" s="160">
        <f>ROUND(L167*K167,2)</f>
        <v>0</v>
      </c>
      <c r="BL167" s="20" t="s">
        <v>179</v>
      </c>
      <c r="BM167" s="20" t="s">
        <v>240</v>
      </c>
    </row>
    <row r="168" spans="2:65" s="1" customFormat="1" ht="31.5" customHeight="1">
      <c r="B168" s="130"/>
      <c r="C168" s="153" t="s">
        <v>241</v>
      </c>
      <c r="D168" s="153" t="s">
        <v>147</v>
      </c>
      <c r="E168" s="154" t="s">
        <v>242</v>
      </c>
      <c r="F168" s="247" t="s">
        <v>243</v>
      </c>
      <c r="G168" s="247"/>
      <c r="H168" s="247"/>
      <c r="I168" s="247"/>
      <c r="J168" s="155" t="s">
        <v>184</v>
      </c>
      <c r="K168" s="156">
        <v>10</v>
      </c>
      <c r="L168" s="246">
        <v>0</v>
      </c>
      <c r="M168" s="246"/>
      <c r="N168" s="246">
        <f>ROUND(L168*K168,2)</f>
        <v>0</v>
      </c>
      <c r="O168" s="246"/>
      <c r="P168" s="246"/>
      <c r="Q168" s="246"/>
      <c r="R168" s="132"/>
      <c r="T168" s="157" t="s">
        <v>5</v>
      </c>
      <c r="U168" s="43" t="s">
        <v>39</v>
      </c>
      <c r="V168" s="158">
        <v>0.048</v>
      </c>
      <c r="W168" s="158">
        <f>V168*K168</f>
        <v>0.48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179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0</v>
      </c>
      <c r="BL168" s="20" t="s">
        <v>179</v>
      </c>
      <c r="BM168" s="20" t="s">
        <v>244</v>
      </c>
    </row>
    <row r="169" spans="2:65" s="1" customFormat="1" ht="31.5" customHeight="1">
      <c r="B169" s="130"/>
      <c r="C169" s="153" t="s">
        <v>245</v>
      </c>
      <c r="D169" s="153" t="s">
        <v>147</v>
      </c>
      <c r="E169" s="154" t="s">
        <v>246</v>
      </c>
      <c r="F169" s="247" t="s">
        <v>247</v>
      </c>
      <c r="G169" s="247"/>
      <c r="H169" s="247"/>
      <c r="I169" s="247"/>
      <c r="J169" s="155" t="s">
        <v>236</v>
      </c>
      <c r="K169" s="156">
        <v>0</v>
      </c>
      <c r="L169" s="246">
        <v>0</v>
      </c>
      <c r="M169" s="246"/>
      <c r="N169" s="246">
        <f>ROUND(L169*K169,2)</f>
        <v>0</v>
      </c>
      <c r="O169" s="246"/>
      <c r="P169" s="246"/>
      <c r="Q169" s="246"/>
      <c r="R169" s="132"/>
      <c r="T169" s="157" t="s">
        <v>5</v>
      </c>
      <c r="U169" s="43" t="s">
        <v>39</v>
      </c>
      <c r="V169" s="158">
        <v>0</v>
      </c>
      <c r="W169" s="158">
        <f>V169*K169</f>
        <v>0</v>
      </c>
      <c r="X169" s="158">
        <v>0</v>
      </c>
      <c r="Y169" s="158">
        <f>X169*K169</f>
        <v>0</v>
      </c>
      <c r="Z169" s="158">
        <v>0</v>
      </c>
      <c r="AA169" s="159">
        <f>Z169*K169</f>
        <v>0</v>
      </c>
      <c r="AR169" s="20" t="s">
        <v>179</v>
      </c>
      <c r="AT169" s="20" t="s">
        <v>147</v>
      </c>
      <c r="AU169" s="20" t="s">
        <v>83</v>
      </c>
      <c r="AY169" s="20" t="s">
        <v>146</v>
      </c>
      <c r="BE169" s="160">
        <f>IF(U169="základní",N169,0)</f>
        <v>0</v>
      </c>
      <c r="BF169" s="160">
        <f>IF(U169="snížená",N169,0)</f>
        <v>0</v>
      </c>
      <c r="BG169" s="160">
        <f>IF(U169="zákl. přenesená",N169,0)</f>
        <v>0</v>
      </c>
      <c r="BH169" s="160">
        <f>IF(U169="sníž. přenesená",N169,0)</f>
        <v>0</v>
      </c>
      <c r="BI169" s="160">
        <f>IF(U169="nulová",N169,0)</f>
        <v>0</v>
      </c>
      <c r="BJ169" s="20" t="s">
        <v>79</v>
      </c>
      <c r="BK169" s="160">
        <f>ROUND(L169*K169,2)</f>
        <v>0</v>
      </c>
      <c r="BL169" s="20" t="s">
        <v>179</v>
      </c>
      <c r="BM169" s="20" t="s">
        <v>248</v>
      </c>
    </row>
    <row r="170" spans="2:63" s="9" customFormat="1" ht="29.25" customHeight="1">
      <c r="B170" s="142"/>
      <c r="C170" s="143"/>
      <c r="D170" s="152" t="s">
        <v>128</v>
      </c>
      <c r="E170" s="152"/>
      <c r="F170" s="152"/>
      <c r="G170" s="152"/>
      <c r="H170" s="152"/>
      <c r="I170" s="152"/>
      <c r="J170" s="152"/>
      <c r="K170" s="152"/>
      <c r="L170" s="152"/>
      <c r="M170" s="152"/>
      <c r="N170" s="250">
        <f>BK170</f>
        <v>0</v>
      </c>
      <c r="O170" s="251"/>
      <c r="P170" s="251"/>
      <c r="Q170" s="251"/>
      <c r="R170" s="145"/>
      <c r="T170" s="146"/>
      <c r="U170" s="143"/>
      <c r="V170" s="143"/>
      <c r="W170" s="147">
        <f>SUM(W171:W176)</f>
        <v>11.127</v>
      </c>
      <c r="X170" s="143"/>
      <c r="Y170" s="147">
        <f>SUM(Y171:Y176)</f>
        <v>0.01731</v>
      </c>
      <c r="Z170" s="143"/>
      <c r="AA170" s="148">
        <f>SUM(AA171:AA176)</f>
        <v>0</v>
      </c>
      <c r="AR170" s="149" t="s">
        <v>83</v>
      </c>
      <c r="AT170" s="150" t="s">
        <v>73</v>
      </c>
      <c r="AU170" s="150" t="s">
        <v>79</v>
      </c>
      <c r="AY170" s="149" t="s">
        <v>146</v>
      </c>
      <c r="BK170" s="151">
        <f>SUM(BK171:BK176)</f>
        <v>0</v>
      </c>
    </row>
    <row r="171" spans="2:65" s="1" customFormat="1" ht="44.25" customHeight="1">
      <c r="B171" s="130"/>
      <c r="C171" s="153" t="s">
        <v>249</v>
      </c>
      <c r="D171" s="153" t="s">
        <v>147</v>
      </c>
      <c r="E171" s="154" t="s">
        <v>250</v>
      </c>
      <c r="F171" s="247" t="s">
        <v>251</v>
      </c>
      <c r="G171" s="247"/>
      <c r="H171" s="247"/>
      <c r="I171" s="247"/>
      <c r="J171" s="155" t="s">
        <v>184</v>
      </c>
      <c r="K171" s="156">
        <v>12</v>
      </c>
      <c r="L171" s="246">
        <v>0</v>
      </c>
      <c r="M171" s="246"/>
      <c r="N171" s="246">
        <f aca="true" t="shared" si="10" ref="N171:N176">ROUND(L171*K171,2)</f>
        <v>0</v>
      </c>
      <c r="O171" s="246"/>
      <c r="P171" s="246"/>
      <c r="Q171" s="246"/>
      <c r="R171" s="132"/>
      <c r="T171" s="157" t="s">
        <v>5</v>
      </c>
      <c r="U171" s="43" t="s">
        <v>39</v>
      </c>
      <c r="V171" s="158">
        <v>0.616</v>
      </c>
      <c r="W171" s="158">
        <f aca="true" t="shared" si="11" ref="W171:W176">V171*K171</f>
        <v>7.3919999999999995</v>
      </c>
      <c r="X171" s="158">
        <v>0.00091</v>
      </c>
      <c r="Y171" s="158">
        <f aca="true" t="shared" si="12" ref="Y171:Y176">X171*K171</f>
        <v>0.01092</v>
      </c>
      <c r="Z171" s="158">
        <v>0</v>
      </c>
      <c r="AA171" s="159">
        <f aca="true" t="shared" si="13" ref="AA171:AA176">Z171*K171</f>
        <v>0</v>
      </c>
      <c r="AR171" s="20" t="s">
        <v>179</v>
      </c>
      <c r="AT171" s="20" t="s">
        <v>147</v>
      </c>
      <c r="AU171" s="20" t="s">
        <v>83</v>
      </c>
      <c r="AY171" s="20" t="s">
        <v>146</v>
      </c>
      <c r="BE171" s="160">
        <f aca="true" t="shared" si="14" ref="BE171:BE176">IF(U171="základní",N171,0)</f>
        <v>0</v>
      </c>
      <c r="BF171" s="160">
        <f aca="true" t="shared" si="15" ref="BF171:BF176">IF(U171="snížená",N171,0)</f>
        <v>0</v>
      </c>
      <c r="BG171" s="160">
        <f aca="true" t="shared" si="16" ref="BG171:BG176">IF(U171="zákl. přenesená",N171,0)</f>
        <v>0</v>
      </c>
      <c r="BH171" s="160">
        <f aca="true" t="shared" si="17" ref="BH171:BH176">IF(U171="sníž. přenesená",N171,0)</f>
        <v>0</v>
      </c>
      <c r="BI171" s="160">
        <f aca="true" t="shared" si="18" ref="BI171:BI176">IF(U171="nulová",N171,0)</f>
        <v>0</v>
      </c>
      <c r="BJ171" s="20" t="s">
        <v>79</v>
      </c>
      <c r="BK171" s="160">
        <f aca="true" t="shared" si="19" ref="BK171:BK176">ROUND(L171*K171,2)</f>
        <v>0</v>
      </c>
      <c r="BL171" s="20" t="s">
        <v>179</v>
      </c>
      <c r="BM171" s="20" t="s">
        <v>252</v>
      </c>
    </row>
    <row r="172" spans="2:65" s="1" customFormat="1" ht="44.25" customHeight="1">
      <c r="B172" s="130"/>
      <c r="C172" s="153" t="s">
        <v>253</v>
      </c>
      <c r="D172" s="153" t="s">
        <v>147</v>
      </c>
      <c r="E172" s="154" t="s">
        <v>254</v>
      </c>
      <c r="F172" s="247" t="s">
        <v>255</v>
      </c>
      <c r="G172" s="247"/>
      <c r="H172" s="247"/>
      <c r="I172" s="247"/>
      <c r="J172" s="155" t="s">
        <v>184</v>
      </c>
      <c r="K172" s="156">
        <v>12</v>
      </c>
      <c r="L172" s="246">
        <v>0</v>
      </c>
      <c r="M172" s="246"/>
      <c r="N172" s="246">
        <f t="shared" si="10"/>
        <v>0</v>
      </c>
      <c r="O172" s="246"/>
      <c r="P172" s="246"/>
      <c r="Q172" s="246"/>
      <c r="R172" s="132"/>
      <c r="T172" s="157" t="s">
        <v>5</v>
      </c>
      <c r="U172" s="43" t="s">
        <v>39</v>
      </c>
      <c r="V172" s="158">
        <v>0.106</v>
      </c>
      <c r="W172" s="158">
        <f t="shared" si="11"/>
        <v>1.272</v>
      </c>
      <c r="X172" s="158">
        <v>9E-05</v>
      </c>
      <c r="Y172" s="158">
        <f t="shared" si="12"/>
        <v>0.00108</v>
      </c>
      <c r="Z172" s="158">
        <v>0</v>
      </c>
      <c r="AA172" s="159">
        <f t="shared" si="13"/>
        <v>0</v>
      </c>
      <c r="AR172" s="20" t="s">
        <v>179</v>
      </c>
      <c r="AT172" s="20" t="s">
        <v>147</v>
      </c>
      <c r="AU172" s="20" t="s">
        <v>83</v>
      </c>
      <c r="AY172" s="20" t="s">
        <v>146</v>
      </c>
      <c r="BE172" s="160">
        <f t="shared" si="14"/>
        <v>0</v>
      </c>
      <c r="BF172" s="160">
        <f t="shared" si="15"/>
        <v>0</v>
      </c>
      <c r="BG172" s="160">
        <f t="shared" si="16"/>
        <v>0</v>
      </c>
      <c r="BH172" s="160">
        <f t="shared" si="17"/>
        <v>0</v>
      </c>
      <c r="BI172" s="160">
        <f t="shared" si="18"/>
        <v>0</v>
      </c>
      <c r="BJ172" s="20" t="s">
        <v>79</v>
      </c>
      <c r="BK172" s="160">
        <f t="shared" si="19"/>
        <v>0</v>
      </c>
      <c r="BL172" s="20" t="s">
        <v>179</v>
      </c>
      <c r="BM172" s="20" t="s">
        <v>256</v>
      </c>
    </row>
    <row r="173" spans="2:65" s="1" customFormat="1" ht="22.5" customHeight="1">
      <c r="B173" s="130"/>
      <c r="C173" s="153" t="s">
        <v>257</v>
      </c>
      <c r="D173" s="153" t="s">
        <v>147</v>
      </c>
      <c r="E173" s="154" t="s">
        <v>258</v>
      </c>
      <c r="F173" s="247" t="s">
        <v>259</v>
      </c>
      <c r="G173" s="247"/>
      <c r="H173" s="247"/>
      <c r="I173" s="247"/>
      <c r="J173" s="155" t="s">
        <v>260</v>
      </c>
      <c r="K173" s="156">
        <v>3</v>
      </c>
      <c r="L173" s="246">
        <v>0</v>
      </c>
      <c r="M173" s="246"/>
      <c r="N173" s="246">
        <f t="shared" si="10"/>
        <v>0</v>
      </c>
      <c r="O173" s="246"/>
      <c r="P173" s="246"/>
      <c r="Q173" s="246"/>
      <c r="R173" s="132"/>
      <c r="T173" s="157" t="s">
        <v>5</v>
      </c>
      <c r="U173" s="43" t="s">
        <v>39</v>
      </c>
      <c r="V173" s="158">
        <v>0.225</v>
      </c>
      <c r="W173" s="158">
        <f t="shared" si="11"/>
        <v>0.675</v>
      </c>
      <c r="X173" s="158">
        <v>0.00097</v>
      </c>
      <c r="Y173" s="158">
        <f t="shared" si="12"/>
        <v>0.0029100000000000003</v>
      </c>
      <c r="Z173" s="158">
        <v>0</v>
      </c>
      <c r="AA173" s="159">
        <f t="shared" si="13"/>
        <v>0</v>
      </c>
      <c r="AR173" s="20" t="s">
        <v>179</v>
      </c>
      <c r="AT173" s="20" t="s">
        <v>147</v>
      </c>
      <c r="AU173" s="20" t="s">
        <v>83</v>
      </c>
      <c r="AY173" s="20" t="s">
        <v>146</v>
      </c>
      <c r="BE173" s="160">
        <f t="shared" si="14"/>
        <v>0</v>
      </c>
      <c r="BF173" s="160">
        <f t="shared" si="15"/>
        <v>0</v>
      </c>
      <c r="BG173" s="160">
        <f t="shared" si="16"/>
        <v>0</v>
      </c>
      <c r="BH173" s="160">
        <f t="shared" si="17"/>
        <v>0</v>
      </c>
      <c r="BI173" s="160">
        <f t="shared" si="18"/>
        <v>0</v>
      </c>
      <c r="BJ173" s="20" t="s">
        <v>79</v>
      </c>
      <c r="BK173" s="160">
        <f t="shared" si="19"/>
        <v>0</v>
      </c>
      <c r="BL173" s="20" t="s">
        <v>179</v>
      </c>
      <c r="BM173" s="20" t="s">
        <v>261</v>
      </c>
    </row>
    <row r="174" spans="2:65" s="1" customFormat="1" ht="31.5" customHeight="1">
      <c r="B174" s="130"/>
      <c r="C174" s="153" t="s">
        <v>262</v>
      </c>
      <c r="D174" s="153" t="s">
        <v>147</v>
      </c>
      <c r="E174" s="154" t="s">
        <v>263</v>
      </c>
      <c r="F174" s="247" t="s">
        <v>264</v>
      </c>
      <c r="G174" s="247"/>
      <c r="H174" s="247"/>
      <c r="I174" s="247"/>
      <c r="J174" s="155" t="s">
        <v>184</v>
      </c>
      <c r="K174" s="156">
        <v>12</v>
      </c>
      <c r="L174" s="246">
        <v>0</v>
      </c>
      <c r="M174" s="246"/>
      <c r="N174" s="246">
        <f t="shared" si="10"/>
        <v>0</v>
      </c>
      <c r="O174" s="246"/>
      <c r="P174" s="246"/>
      <c r="Q174" s="246"/>
      <c r="R174" s="132"/>
      <c r="T174" s="157" t="s">
        <v>5</v>
      </c>
      <c r="U174" s="43" t="s">
        <v>39</v>
      </c>
      <c r="V174" s="158">
        <v>0.067</v>
      </c>
      <c r="W174" s="158">
        <f t="shared" si="11"/>
        <v>0.804</v>
      </c>
      <c r="X174" s="158">
        <v>0.00019</v>
      </c>
      <c r="Y174" s="158">
        <f t="shared" si="12"/>
        <v>0.00228</v>
      </c>
      <c r="Z174" s="158">
        <v>0</v>
      </c>
      <c r="AA174" s="159">
        <f t="shared" si="13"/>
        <v>0</v>
      </c>
      <c r="AR174" s="20" t="s">
        <v>179</v>
      </c>
      <c r="AT174" s="20" t="s">
        <v>147</v>
      </c>
      <c r="AU174" s="20" t="s">
        <v>83</v>
      </c>
      <c r="AY174" s="20" t="s">
        <v>146</v>
      </c>
      <c r="BE174" s="160">
        <f t="shared" si="14"/>
        <v>0</v>
      </c>
      <c r="BF174" s="160">
        <f t="shared" si="15"/>
        <v>0</v>
      </c>
      <c r="BG174" s="160">
        <f t="shared" si="16"/>
        <v>0</v>
      </c>
      <c r="BH174" s="160">
        <f t="shared" si="17"/>
        <v>0</v>
      </c>
      <c r="BI174" s="160">
        <f t="shared" si="18"/>
        <v>0</v>
      </c>
      <c r="BJ174" s="20" t="s">
        <v>79</v>
      </c>
      <c r="BK174" s="160">
        <f t="shared" si="19"/>
        <v>0</v>
      </c>
      <c r="BL174" s="20" t="s">
        <v>179</v>
      </c>
      <c r="BM174" s="20" t="s">
        <v>265</v>
      </c>
    </row>
    <row r="175" spans="2:65" s="1" customFormat="1" ht="31.5" customHeight="1">
      <c r="B175" s="130"/>
      <c r="C175" s="153" t="s">
        <v>266</v>
      </c>
      <c r="D175" s="153" t="s">
        <v>147</v>
      </c>
      <c r="E175" s="154" t="s">
        <v>267</v>
      </c>
      <c r="F175" s="247" t="s">
        <v>268</v>
      </c>
      <c r="G175" s="247"/>
      <c r="H175" s="247"/>
      <c r="I175" s="247"/>
      <c r="J175" s="155" t="s">
        <v>184</v>
      </c>
      <c r="K175" s="156">
        <v>12</v>
      </c>
      <c r="L175" s="246">
        <v>0</v>
      </c>
      <c r="M175" s="246"/>
      <c r="N175" s="246">
        <f t="shared" si="10"/>
        <v>0</v>
      </c>
      <c r="O175" s="246"/>
      <c r="P175" s="246"/>
      <c r="Q175" s="246"/>
      <c r="R175" s="132"/>
      <c r="T175" s="157" t="s">
        <v>5</v>
      </c>
      <c r="U175" s="43" t="s">
        <v>39</v>
      </c>
      <c r="V175" s="158">
        <v>0.082</v>
      </c>
      <c r="W175" s="158">
        <f t="shared" si="11"/>
        <v>0.984</v>
      </c>
      <c r="X175" s="158">
        <v>1E-05</v>
      </c>
      <c r="Y175" s="158">
        <f t="shared" si="12"/>
        <v>0.00012000000000000002</v>
      </c>
      <c r="Z175" s="158">
        <v>0</v>
      </c>
      <c r="AA175" s="159">
        <f t="shared" si="13"/>
        <v>0</v>
      </c>
      <c r="AR175" s="20" t="s">
        <v>179</v>
      </c>
      <c r="AT175" s="20" t="s">
        <v>147</v>
      </c>
      <c r="AU175" s="20" t="s">
        <v>83</v>
      </c>
      <c r="AY175" s="20" t="s">
        <v>146</v>
      </c>
      <c r="BE175" s="160">
        <f t="shared" si="14"/>
        <v>0</v>
      </c>
      <c r="BF175" s="160">
        <f t="shared" si="15"/>
        <v>0</v>
      </c>
      <c r="BG175" s="160">
        <f t="shared" si="16"/>
        <v>0</v>
      </c>
      <c r="BH175" s="160">
        <f t="shared" si="17"/>
        <v>0</v>
      </c>
      <c r="BI175" s="160">
        <f t="shared" si="18"/>
        <v>0</v>
      </c>
      <c r="BJ175" s="20" t="s">
        <v>79</v>
      </c>
      <c r="BK175" s="160">
        <f t="shared" si="19"/>
        <v>0</v>
      </c>
      <c r="BL175" s="20" t="s">
        <v>179</v>
      </c>
      <c r="BM175" s="20" t="s">
        <v>269</v>
      </c>
    </row>
    <row r="176" spans="2:65" s="1" customFormat="1" ht="31.5" customHeight="1">
      <c r="B176" s="130"/>
      <c r="C176" s="153" t="s">
        <v>270</v>
      </c>
      <c r="D176" s="153" t="s">
        <v>147</v>
      </c>
      <c r="E176" s="154" t="s">
        <v>271</v>
      </c>
      <c r="F176" s="247" t="s">
        <v>272</v>
      </c>
      <c r="G176" s="247"/>
      <c r="H176" s="247"/>
      <c r="I176" s="247"/>
      <c r="J176" s="155" t="s">
        <v>236</v>
      </c>
      <c r="K176" s="156">
        <v>0</v>
      </c>
      <c r="L176" s="246">
        <v>0</v>
      </c>
      <c r="M176" s="246"/>
      <c r="N176" s="246">
        <f t="shared" si="10"/>
        <v>0</v>
      </c>
      <c r="O176" s="246"/>
      <c r="P176" s="246"/>
      <c r="Q176" s="246"/>
      <c r="R176" s="132"/>
      <c r="T176" s="157" t="s">
        <v>5</v>
      </c>
      <c r="U176" s="43" t="s">
        <v>39</v>
      </c>
      <c r="V176" s="158">
        <v>0</v>
      </c>
      <c r="W176" s="158">
        <f t="shared" si="11"/>
        <v>0</v>
      </c>
      <c r="X176" s="158">
        <v>0</v>
      </c>
      <c r="Y176" s="158">
        <f t="shared" si="12"/>
        <v>0</v>
      </c>
      <c r="Z176" s="158">
        <v>0</v>
      </c>
      <c r="AA176" s="159">
        <f t="shared" si="13"/>
        <v>0</v>
      </c>
      <c r="AR176" s="20" t="s">
        <v>179</v>
      </c>
      <c r="AT176" s="20" t="s">
        <v>147</v>
      </c>
      <c r="AU176" s="20" t="s">
        <v>83</v>
      </c>
      <c r="AY176" s="20" t="s">
        <v>146</v>
      </c>
      <c r="BE176" s="160">
        <f t="shared" si="14"/>
        <v>0</v>
      </c>
      <c r="BF176" s="160">
        <f t="shared" si="15"/>
        <v>0</v>
      </c>
      <c r="BG176" s="160">
        <f t="shared" si="16"/>
        <v>0</v>
      </c>
      <c r="BH176" s="160">
        <f t="shared" si="17"/>
        <v>0</v>
      </c>
      <c r="BI176" s="160">
        <f t="shared" si="18"/>
        <v>0</v>
      </c>
      <c r="BJ176" s="20" t="s">
        <v>79</v>
      </c>
      <c r="BK176" s="160">
        <f t="shared" si="19"/>
        <v>0</v>
      </c>
      <c r="BL176" s="20" t="s">
        <v>179</v>
      </c>
      <c r="BM176" s="20" t="s">
        <v>273</v>
      </c>
    </row>
    <row r="177" spans="2:63" s="9" customFormat="1" ht="29.25" customHeight="1">
      <c r="B177" s="142"/>
      <c r="C177" s="143"/>
      <c r="D177" s="152" t="s">
        <v>129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50">
        <f>BK177</f>
        <v>0</v>
      </c>
      <c r="O177" s="251"/>
      <c r="P177" s="251"/>
      <c r="Q177" s="251"/>
      <c r="R177" s="145"/>
      <c r="T177" s="146"/>
      <c r="U177" s="143"/>
      <c r="V177" s="143"/>
      <c r="W177" s="147">
        <f>SUM(W178:W179)</f>
        <v>1.218</v>
      </c>
      <c r="X177" s="143"/>
      <c r="Y177" s="147">
        <f>SUM(Y178:Y179)</f>
        <v>0.0009</v>
      </c>
      <c r="Z177" s="143"/>
      <c r="AA177" s="148">
        <f>SUM(AA178:AA179)</f>
        <v>0</v>
      </c>
      <c r="AR177" s="149" t="s">
        <v>83</v>
      </c>
      <c r="AT177" s="150" t="s">
        <v>73</v>
      </c>
      <c r="AU177" s="150" t="s">
        <v>79</v>
      </c>
      <c r="AY177" s="149" t="s">
        <v>146</v>
      </c>
      <c r="BK177" s="151">
        <f>SUM(BK178:BK179)</f>
        <v>0</v>
      </c>
    </row>
    <row r="178" spans="2:65" s="1" customFormat="1" ht="82.5" customHeight="1">
      <c r="B178" s="130"/>
      <c r="C178" s="153" t="s">
        <v>274</v>
      </c>
      <c r="D178" s="153" t="s">
        <v>147</v>
      </c>
      <c r="E178" s="154" t="s">
        <v>275</v>
      </c>
      <c r="F178" s="247" t="s">
        <v>802</v>
      </c>
      <c r="G178" s="247"/>
      <c r="H178" s="247"/>
      <c r="I178" s="247"/>
      <c r="J178" s="155" t="s">
        <v>178</v>
      </c>
      <c r="K178" s="156">
        <v>2</v>
      </c>
      <c r="L178" s="246">
        <v>0</v>
      </c>
      <c r="M178" s="246"/>
      <c r="N178" s="246">
        <f>ROUND(L178*K178,2)</f>
        <v>0</v>
      </c>
      <c r="O178" s="246"/>
      <c r="P178" s="246"/>
      <c r="Q178" s="246"/>
      <c r="R178" s="132"/>
      <c r="T178" s="157" t="s">
        <v>5</v>
      </c>
      <c r="U178" s="43" t="s">
        <v>39</v>
      </c>
      <c r="V178" s="158">
        <v>0.609</v>
      </c>
      <c r="W178" s="158">
        <f>V178*K178</f>
        <v>1.218</v>
      </c>
      <c r="X178" s="158">
        <v>0.00045</v>
      </c>
      <c r="Y178" s="158">
        <f>X178*K178</f>
        <v>0.0009</v>
      </c>
      <c r="Z178" s="158">
        <v>0</v>
      </c>
      <c r="AA178" s="159">
        <f>Z178*K178</f>
        <v>0</v>
      </c>
      <c r="AR178" s="20" t="s">
        <v>179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0</v>
      </c>
      <c r="BL178" s="20" t="s">
        <v>179</v>
      </c>
      <c r="BM178" s="20" t="s">
        <v>276</v>
      </c>
    </row>
    <row r="179" spans="2:65" s="1" customFormat="1" ht="31.5" customHeight="1">
      <c r="B179" s="130"/>
      <c r="C179" s="153" t="s">
        <v>277</v>
      </c>
      <c r="D179" s="153" t="s">
        <v>147</v>
      </c>
      <c r="E179" s="154" t="s">
        <v>278</v>
      </c>
      <c r="F179" s="247" t="s">
        <v>279</v>
      </c>
      <c r="G179" s="247"/>
      <c r="H179" s="247"/>
      <c r="I179" s="247"/>
      <c r="J179" s="155" t="s">
        <v>236</v>
      </c>
      <c r="K179" s="156">
        <v>0</v>
      </c>
      <c r="L179" s="246">
        <v>0</v>
      </c>
      <c r="M179" s="246"/>
      <c r="N179" s="246">
        <f>ROUND(L179*K179,2)</f>
        <v>0</v>
      </c>
      <c r="O179" s="246"/>
      <c r="P179" s="246"/>
      <c r="Q179" s="246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</v>
      </c>
      <c r="Y179" s="158">
        <f>X179*K179</f>
        <v>0</v>
      </c>
      <c r="Z179" s="158">
        <v>0</v>
      </c>
      <c r="AA179" s="159">
        <f>Z179*K179</f>
        <v>0</v>
      </c>
      <c r="AR179" s="20" t="s">
        <v>179</v>
      </c>
      <c r="AT179" s="20" t="s">
        <v>147</v>
      </c>
      <c r="AU179" s="20" t="s">
        <v>83</v>
      </c>
      <c r="AY179" s="20" t="s">
        <v>146</v>
      </c>
      <c r="BE179" s="160">
        <f>IF(U179="základní",N179,0)</f>
        <v>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0</v>
      </c>
      <c r="BL179" s="20" t="s">
        <v>179</v>
      </c>
      <c r="BM179" s="20" t="s">
        <v>280</v>
      </c>
    </row>
    <row r="180" spans="2:63" s="9" customFormat="1" ht="29.25" customHeight="1">
      <c r="B180" s="142"/>
      <c r="C180" s="143"/>
      <c r="D180" s="152" t="s">
        <v>130</v>
      </c>
      <c r="E180" s="152"/>
      <c r="F180" s="152"/>
      <c r="G180" s="152"/>
      <c r="H180" s="152"/>
      <c r="I180" s="152"/>
      <c r="J180" s="152"/>
      <c r="K180" s="152"/>
      <c r="L180" s="152"/>
      <c r="M180" s="152"/>
      <c r="N180" s="250">
        <f>BK180</f>
        <v>0</v>
      </c>
      <c r="O180" s="251"/>
      <c r="P180" s="251"/>
      <c r="Q180" s="251"/>
      <c r="R180" s="145"/>
      <c r="T180" s="146"/>
      <c r="U180" s="143"/>
      <c r="V180" s="143"/>
      <c r="W180" s="147">
        <f>SUM(W181:W187)</f>
        <v>9.408</v>
      </c>
      <c r="X180" s="143"/>
      <c r="Y180" s="147">
        <f>SUM(Y181:Y187)</f>
        <v>0.06758</v>
      </c>
      <c r="Z180" s="143"/>
      <c r="AA180" s="148">
        <f>SUM(AA181:AA187)</f>
        <v>0</v>
      </c>
      <c r="AR180" s="149" t="s">
        <v>83</v>
      </c>
      <c r="AT180" s="150" t="s">
        <v>73</v>
      </c>
      <c r="AU180" s="150" t="s">
        <v>79</v>
      </c>
      <c r="AY180" s="149" t="s">
        <v>146</v>
      </c>
      <c r="BK180" s="151">
        <f>SUM(BK181:BK187)</f>
        <v>0</v>
      </c>
    </row>
    <row r="181" spans="2:65" s="1" customFormat="1" ht="69.75" customHeight="1">
      <c r="B181" s="130"/>
      <c r="C181" s="153" t="s">
        <v>196</v>
      </c>
      <c r="D181" s="153" t="s">
        <v>147</v>
      </c>
      <c r="E181" s="154" t="s">
        <v>281</v>
      </c>
      <c r="F181" s="247" t="s">
        <v>282</v>
      </c>
      <c r="G181" s="247"/>
      <c r="H181" s="247"/>
      <c r="I181" s="247"/>
      <c r="J181" s="155" t="s">
        <v>283</v>
      </c>
      <c r="K181" s="156">
        <v>1</v>
      </c>
      <c r="L181" s="246">
        <v>0</v>
      </c>
      <c r="M181" s="246"/>
      <c r="N181" s="246">
        <f aca="true" t="shared" si="20" ref="N181:N187">ROUND(L181*K181,2)</f>
        <v>0</v>
      </c>
      <c r="O181" s="246"/>
      <c r="P181" s="246"/>
      <c r="Q181" s="246"/>
      <c r="R181" s="132"/>
      <c r="T181" s="157" t="s">
        <v>5</v>
      </c>
      <c r="U181" s="43" t="s">
        <v>39</v>
      </c>
      <c r="V181" s="158">
        <v>2.202</v>
      </c>
      <c r="W181" s="158">
        <f aca="true" t="shared" si="21" ref="W181:W187">V181*K181</f>
        <v>2.202</v>
      </c>
      <c r="X181" s="158">
        <v>0.02876</v>
      </c>
      <c r="Y181" s="158">
        <f aca="true" t="shared" si="22" ref="Y181:Y187">X181*K181</f>
        <v>0.02876</v>
      </c>
      <c r="Z181" s="158">
        <v>0</v>
      </c>
      <c r="AA181" s="159">
        <f aca="true" t="shared" si="23" ref="AA181:AA187">Z181*K181</f>
        <v>0</v>
      </c>
      <c r="AR181" s="20" t="s">
        <v>179</v>
      </c>
      <c r="AT181" s="20" t="s">
        <v>147</v>
      </c>
      <c r="AU181" s="20" t="s">
        <v>83</v>
      </c>
      <c r="AY181" s="20" t="s">
        <v>146</v>
      </c>
      <c r="BE181" s="160">
        <f aca="true" t="shared" si="24" ref="BE181:BE187">IF(U181="základní",N181,0)</f>
        <v>0</v>
      </c>
      <c r="BF181" s="160">
        <f aca="true" t="shared" si="25" ref="BF181:BF187">IF(U181="snížená",N181,0)</f>
        <v>0</v>
      </c>
      <c r="BG181" s="160">
        <f aca="true" t="shared" si="26" ref="BG181:BG187">IF(U181="zákl. přenesená",N181,0)</f>
        <v>0</v>
      </c>
      <c r="BH181" s="160">
        <f aca="true" t="shared" si="27" ref="BH181:BH187">IF(U181="sníž. přenesená",N181,0)</f>
        <v>0</v>
      </c>
      <c r="BI181" s="160">
        <f aca="true" t="shared" si="28" ref="BI181:BI187">IF(U181="nulová",N181,0)</f>
        <v>0</v>
      </c>
      <c r="BJ181" s="20" t="s">
        <v>79</v>
      </c>
      <c r="BK181" s="160">
        <f aca="true" t="shared" si="29" ref="BK181:BK187">ROUND(L181*K181,2)</f>
        <v>0</v>
      </c>
      <c r="BL181" s="20" t="s">
        <v>179</v>
      </c>
      <c r="BM181" s="20" t="s">
        <v>284</v>
      </c>
    </row>
    <row r="182" spans="2:65" s="1" customFormat="1" ht="82.5" customHeight="1">
      <c r="B182" s="130"/>
      <c r="C182" s="153" t="s">
        <v>285</v>
      </c>
      <c r="D182" s="153" t="s">
        <v>147</v>
      </c>
      <c r="E182" s="154" t="s">
        <v>286</v>
      </c>
      <c r="F182" s="247" t="s">
        <v>287</v>
      </c>
      <c r="G182" s="247"/>
      <c r="H182" s="247"/>
      <c r="I182" s="247"/>
      <c r="J182" s="155" t="s">
        <v>283</v>
      </c>
      <c r="K182" s="156">
        <v>1</v>
      </c>
      <c r="L182" s="246">
        <v>0</v>
      </c>
      <c r="M182" s="246"/>
      <c r="N182" s="246">
        <f t="shared" si="20"/>
        <v>0</v>
      </c>
      <c r="O182" s="246"/>
      <c r="P182" s="246"/>
      <c r="Q182" s="246"/>
      <c r="R182" s="132"/>
      <c r="T182" s="157" t="s">
        <v>5</v>
      </c>
      <c r="U182" s="43" t="s">
        <v>39</v>
      </c>
      <c r="V182" s="158">
        <v>2.202</v>
      </c>
      <c r="W182" s="158">
        <f t="shared" si="21"/>
        <v>2.202</v>
      </c>
      <c r="X182" s="158">
        <v>0.02876</v>
      </c>
      <c r="Y182" s="158">
        <f t="shared" si="22"/>
        <v>0.02876</v>
      </c>
      <c r="Z182" s="158">
        <v>0</v>
      </c>
      <c r="AA182" s="159">
        <f t="shared" si="23"/>
        <v>0</v>
      </c>
      <c r="AR182" s="20" t="s">
        <v>179</v>
      </c>
      <c r="AT182" s="20" t="s">
        <v>147</v>
      </c>
      <c r="AU182" s="20" t="s">
        <v>83</v>
      </c>
      <c r="AY182" s="20" t="s">
        <v>146</v>
      </c>
      <c r="BE182" s="160">
        <f t="shared" si="24"/>
        <v>0</v>
      </c>
      <c r="BF182" s="160">
        <f t="shared" si="25"/>
        <v>0</v>
      </c>
      <c r="BG182" s="160">
        <f t="shared" si="26"/>
        <v>0</v>
      </c>
      <c r="BH182" s="160">
        <f t="shared" si="27"/>
        <v>0</v>
      </c>
      <c r="BI182" s="160">
        <f t="shared" si="28"/>
        <v>0</v>
      </c>
      <c r="BJ182" s="20" t="s">
        <v>79</v>
      </c>
      <c r="BK182" s="160">
        <f t="shared" si="29"/>
        <v>0</v>
      </c>
      <c r="BL182" s="20" t="s">
        <v>179</v>
      </c>
      <c r="BM182" s="20" t="s">
        <v>288</v>
      </c>
    </row>
    <row r="183" spans="2:65" s="1" customFormat="1" ht="57" customHeight="1">
      <c r="B183" s="130"/>
      <c r="C183" s="153" t="s">
        <v>289</v>
      </c>
      <c r="D183" s="153" t="s">
        <v>147</v>
      </c>
      <c r="E183" s="154" t="s">
        <v>290</v>
      </c>
      <c r="F183" s="247" t="s">
        <v>291</v>
      </c>
      <c r="G183" s="247"/>
      <c r="H183" s="247"/>
      <c r="I183" s="247"/>
      <c r="J183" s="155" t="s">
        <v>283</v>
      </c>
      <c r="K183" s="156">
        <v>1</v>
      </c>
      <c r="L183" s="246">
        <v>0</v>
      </c>
      <c r="M183" s="246"/>
      <c r="N183" s="246">
        <f t="shared" si="20"/>
        <v>0</v>
      </c>
      <c r="O183" s="246"/>
      <c r="P183" s="246"/>
      <c r="Q183" s="246"/>
      <c r="R183" s="132"/>
      <c r="T183" s="157" t="s">
        <v>5</v>
      </c>
      <c r="U183" s="43" t="s">
        <v>39</v>
      </c>
      <c r="V183" s="158">
        <v>0.145</v>
      </c>
      <c r="W183" s="158">
        <f t="shared" si="21"/>
        <v>0.145</v>
      </c>
      <c r="X183" s="158">
        <v>0.00125</v>
      </c>
      <c r="Y183" s="158">
        <f t="shared" si="22"/>
        <v>0.00125</v>
      </c>
      <c r="Z183" s="158">
        <v>0</v>
      </c>
      <c r="AA183" s="159">
        <f t="shared" si="23"/>
        <v>0</v>
      </c>
      <c r="AR183" s="20" t="s">
        <v>179</v>
      </c>
      <c r="AT183" s="20" t="s">
        <v>147</v>
      </c>
      <c r="AU183" s="20" t="s">
        <v>83</v>
      </c>
      <c r="AY183" s="20" t="s">
        <v>146</v>
      </c>
      <c r="BE183" s="160">
        <f t="shared" si="24"/>
        <v>0</v>
      </c>
      <c r="BF183" s="160">
        <f t="shared" si="25"/>
        <v>0</v>
      </c>
      <c r="BG183" s="160">
        <f t="shared" si="26"/>
        <v>0</v>
      </c>
      <c r="BH183" s="160">
        <f t="shared" si="27"/>
        <v>0</v>
      </c>
      <c r="BI183" s="160">
        <f t="shared" si="28"/>
        <v>0</v>
      </c>
      <c r="BJ183" s="20" t="s">
        <v>79</v>
      </c>
      <c r="BK183" s="160">
        <f t="shared" si="29"/>
        <v>0</v>
      </c>
      <c r="BL183" s="20" t="s">
        <v>179</v>
      </c>
      <c r="BM183" s="20" t="s">
        <v>292</v>
      </c>
    </row>
    <row r="184" spans="2:65" s="1" customFormat="1" ht="69.75" customHeight="1">
      <c r="B184" s="130"/>
      <c r="C184" s="153" t="s">
        <v>293</v>
      </c>
      <c r="D184" s="153" t="s">
        <v>147</v>
      </c>
      <c r="E184" s="154" t="s">
        <v>294</v>
      </c>
      <c r="F184" s="247" t="s">
        <v>295</v>
      </c>
      <c r="G184" s="247"/>
      <c r="H184" s="247"/>
      <c r="I184" s="247"/>
      <c r="J184" s="155" t="s">
        <v>283</v>
      </c>
      <c r="K184" s="156">
        <v>1</v>
      </c>
      <c r="L184" s="246">
        <v>0</v>
      </c>
      <c r="M184" s="246"/>
      <c r="N184" s="246">
        <f t="shared" si="20"/>
        <v>0</v>
      </c>
      <c r="O184" s="246"/>
      <c r="P184" s="246"/>
      <c r="Q184" s="246"/>
      <c r="R184" s="132"/>
      <c r="T184" s="157" t="s">
        <v>5</v>
      </c>
      <c r="U184" s="43" t="s">
        <v>39</v>
      </c>
      <c r="V184" s="158">
        <v>0.145</v>
      </c>
      <c r="W184" s="158">
        <f t="shared" si="21"/>
        <v>0.145</v>
      </c>
      <c r="X184" s="158">
        <v>0.00125</v>
      </c>
      <c r="Y184" s="158">
        <f t="shared" si="22"/>
        <v>0.00125</v>
      </c>
      <c r="Z184" s="158">
        <v>0</v>
      </c>
      <c r="AA184" s="159">
        <f t="shared" si="23"/>
        <v>0</v>
      </c>
      <c r="AR184" s="20" t="s">
        <v>179</v>
      </c>
      <c r="AT184" s="20" t="s">
        <v>147</v>
      </c>
      <c r="AU184" s="20" t="s">
        <v>83</v>
      </c>
      <c r="AY184" s="20" t="s">
        <v>146</v>
      </c>
      <c r="BE184" s="160">
        <f t="shared" si="24"/>
        <v>0</v>
      </c>
      <c r="BF184" s="160">
        <f t="shared" si="25"/>
        <v>0</v>
      </c>
      <c r="BG184" s="160">
        <f t="shared" si="26"/>
        <v>0</v>
      </c>
      <c r="BH184" s="160">
        <f t="shared" si="27"/>
        <v>0</v>
      </c>
      <c r="BI184" s="160">
        <f t="shared" si="28"/>
        <v>0</v>
      </c>
      <c r="BJ184" s="20" t="s">
        <v>79</v>
      </c>
      <c r="BK184" s="160">
        <f t="shared" si="29"/>
        <v>0</v>
      </c>
      <c r="BL184" s="20" t="s">
        <v>179</v>
      </c>
      <c r="BM184" s="20" t="s">
        <v>296</v>
      </c>
    </row>
    <row r="185" spans="2:65" s="1" customFormat="1" ht="31.5" customHeight="1">
      <c r="B185" s="130"/>
      <c r="C185" s="153" t="s">
        <v>297</v>
      </c>
      <c r="D185" s="153" t="s">
        <v>147</v>
      </c>
      <c r="E185" s="154" t="s">
        <v>298</v>
      </c>
      <c r="F185" s="247" t="s">
        <v>299</v>
      </c>
      <c r="G185" s="247"/>
      <c r="H185" s="247"/>
      <c r="I185" s="247"/>
      <c r="J185" s="155" t="s">
        <v>283</v>
      </c>
      <c r="K185" s="156">
        <v>1</v>
      </c>
      <c r="L185" s="246">
        <v>0</v>
      </c>
      <c r="M185" s="246"/>
      <c r="N185" s="246">
        <f t="shared" si="20"/>
        <v>0</v>
      </c>
      <c r="O185" s="246"/>
      <c r="P185" s="246"/>
      <c r="Q185" s="246"/>
      <c r="R185" s="132"/>
      <c r="T185" s="157" t="s">
        <v>5</v>
      </c>
      <c r="U185" s="43" t="s">
        <v>39</v>
      </c>
      <c r="V185" s="158">
        <v>2.357</v>
      </c>
      <c r="W185" s="158">
        <f t="shared" si="21"/>
        <v>2.357</v>
      </c>
      <c r="X185" s="158">
        <v>0.00203</v>
      </c>
      <c r="Y185" s="158">
        <f t="shared" si="22"/>
        <v>0.00203</v>
      </c>
      <c r="Z185" s="158">
        <v>0</v>
      </c>
      <c r="AA185" s="159">
        <f t="shared" si="23"/>
        <v>0</v>
      </c>
      <c r="AR185" s="20" t="s">
        <v>179</v>
      </c>
      <c r="AT185" s="20" t="s">
        <v>147</v>
      </c>
      <c r="AU185" s="20" t="s">
        <v>83</v>
      </c>
      <c r="AY185" s="20" t="s">
        <v>146</v>
      </c>
      <c r="BE185" s="160">
        <f t="shared" si="24"/>
        <v>0</v>
      </c>
      <c r="BF185" s="160">
        <f t="shared" si="25"/>
        <v>0</v>
      </c>
      <c r="BG185" s="160">
        <f t="shared" si="26"/>
        <v>0</v>
      </c>
      <c r="BH185" s="160">
        <f t="shared" si="27"/>
        <v>0</v>
      </c>
      <c r="BI185" s="160">
        <f t="shared" si="28"/>
        <v>0</v>
      </c>
      <c r="BJ185" s="20" t="s">
        <v>79</v>
      </c>
      <c r="BK185" s="160">
        <f t="shared" si="29"/>
        <v>0</v>
      </c>
      <c r="BL185" s="20" t="s">
        <v>179</v>
      </c>
      <c r="BM185" s="20" t="s">
        <v>300</v>
      </c>
    </row>
    <row r="186" spans="2:65" s="1" customFormat="1" ht="22.5" customHeight="1">
      <c r="B186" s="130"/>
      <c r="C186" s="153" t="s">
        <v>301</v>
      </c>
      <c r="D186" s="153" t="s">
        <v>147</v>
      </c>
      <c r="E186" s="154" t="s">
        <v>302</v>
      </c>
      <c r="F186" s="247" t="s">
        <v>303</v>
      </c>
      <c r="G186" s="247"/>
      <c r="H186" s="247"/>
      <c r="I186" s="247"/>
      <c r="J186" s="155" t="s">
        <v>283</v>
      </c>
      <c r="K186" s="156">
        <v>1</v>
      </c>
      <c r="L186" s="246">
        <v>0</v>
      </c>
      <c r="M186" s="246"/>
      <c r="N186" s="246">
        <f t="shared" si="20"/>
        <v>0</v>
      </c>
      <c r="O186" s="246"/>
      <c r="P186" s="246"/>
      <c r="Q186" s="246"/>
      <c r="R186" s="132"/>
      <c r="T186" s="157" t="s">
        <v>5</v>
      </c>
      <c r="U186" s="43" t="s">
        <v>39</v>
      </c>
      <c r="V186" s="158">
        <v>2.357</v>
      </c>
      <c r="W186" s="158">
        <f t="shared" si="21"/>
        <v>2.357</v>
      </c>
      <c r="X186" s="158">
        <v>0.00553</v>
      </c>
      <c r="Y186" s="158">
        <f t="shared" si="22"/>
        <v>0.00553</v>
      </c>
      <c r="Z186" s="158">
        <v>0</v>
      </c>
      <c r="AA186" s="159">
        <f t="shared" si="23"/>
        <v>0</v>
      </c>
      <c r="AR186" s="20" t="s">
        <v>179</v>
      </c>
      <c r="AT186" s="20" t="s">
        <v>147</v>
      </c>
      <c r="AU186" s="20" t="s">
        <v>83</v>
      </c>
      <c r="AY186" s="20" t="s">
        <v>146</v>
      </c>
      <c r="BE186" s="160">
        <f t="shared" si="24"/>
        <v>0</v>
      </c>
      <c r="BF186" s="160">
        <f t="shared" si="25"/>
        <v>0</v>
      </c>
      <c r="BG186" s="160">
        <f t="shared" si="26"/>
        <v>0</v>
      </c>
      <c r="BH186" s="160">
        <f t="shared" si="27"/>
        <v>0</v>
      </c>
      <c r="BI186" s="160">
        <f t="shared" si="28"/>
        <v>0</v>
      </c>
      <c r="BJ186" s="20" t="s">
        <v>79</v>
      </c>
      <c r="BK186" s="160">
        <f t="shared" si="29"/>
        <v>0</v>
      </c>
      <c r="BL186" s="20" t="s">
        <v>179</v>
      </c>
      <c r="BM186" s="20" t="s">
        <v>304</v>
      </c>
    </row>
    <row r="187" spans="2:65" s="1" customFormat="1" ht="31.5" customHeight="1">
      <c r="B187" s="130"/>
      <c r="C187" s="153" t="s">
        <v>305</v>
      </c>
      <c r="D187" s="153" t="s">
        <v>147</v>
      </c>
      <c r="E187" s="154" t="s">
        <v>306</v>
      </c>
      <c r="F187" s="247" t="s">
        <v>307</v>
      </c>
      <c r="G187" s="247"/>
      <c r="H187" s="247"/>
      <c r="I187" s="247"/>
      <c r="J187" s="155" t="s">
        <v>236</v>
      </c>
      <c r="K187" s="156">
        <v>0</v>
      </c>
      <c r="L187" s="246">
        <v>0</v>
      </c>
      <c r="M187" s="246"/>
      <c r="N187" s="246">
        <f t="shared" si="20"/>
        <v>0</v>
      </c>
      <c r="O187" s="246"/>
      <c r="P187" s="246"/>
      <c r="Q187" s="246"/>
      <c r="R187" s="132"/>
      <c r="T187" s="157" t="s">
        <v>5</v>
      </c>
      <c r="U187" s="43" t="s">
        <v>39</v>
      </c>
      <c r="V187" s="158">
        <v>0</v>
      </c>
      <c r="W187" s="158">
        <f t="shared" si="21"/>
        <v>0</v>
      </c>
      <c r="X187" s="158">
        <v>0</v>
      </c>
      <c r="Y187" s="158">
        <f t="shared" si="22"/>
        <v>0</v>
      </c>
      <c r="Z187" s="158">
        <v>0</v>
      </c>
      <c r="AA187" s="159">
        <f t="shared" si="23"/>
        <v>0</v>
      </c>
      <c r="AR187" s="20" t="s">
        <v>179</v>
      </c>
      <c r="AT187" s="20" t="s">
        <v>147</v>
      </c>
      <c r="AU187" s="20" t="s">
        <v>83</v>
      </c>
      <c r="AY187" s="20" t="s">
        <v>146</v>
      </c>
      <c r="BE187" s="160">
        <f t="shared" si="24"/>
        <v>0</v>
      </c>
      <c r="BF187" s="160">
        <f t="shared" si="25"/>
        <v>0</v>
      </c>
      <c r="BG187" s="160">
        <f t="shared" si="26"/>
        <v>0</v>
      </c>
      <c r="BH187" s="160">
        <f t="shared" si="27"/>
        <v>0</v>
      </c>
      <c r="BI187" s="160">
        <f t="shared" si="28"/>
        <v>0</v>
      </c>
      <c r="BJ187" s="20" t="s">
        <v>79</v>
      </c>
      <c r="BK187" s="160">
        <f t="shared" si="29"/>
        <v>0</v>
      </c>
      <c r="BL187" s="20" t="s">
        <v>179</v>
      </c>
      <c r="BM187" s="20" t="s">
        <v>308</v>
      </c>
    </row>
    <row r="188" spans="2:63" s="9" customFormat="1" ht="29.25" customHeight="1">
      <c r="B188" s="142"/>
      <c r="C188" s="143"/>
      <c r="D188" s="152" t="s">
        <v>131</v>
      </c>
      <c r="E188" s="152"/>
      <c r="F188" s="152"/>
      <c r="G188" s="152"/>
      <c r="H188" s="152"/>
      <c r="I188" s="152"/>
      <c r="J188" s="152"/>
      <c r="K188" s="152"/>
      <c r="L188" s="152"/>
      <c r="M188" s="152"/>
      <c r="N188" s="250">
        <f>BK188</f>
        <v>0</v>
      </c>
      <c r="O188" s="251"/>
      <c r="P188" s="251"/>
      <c r="Q188" s="251"/>
      <c r="R188" s="145"/>
      <c r="T188" s="146"/>
      <c r="U188" s="143"/>
      <c r="V188" s="143"/>
      <c r="W188" s="147">
        <f>W189</f>
        <v>6</v>
      </c>
      <c r="X188" s="143"/>
      <c r="Y188" s="147">
        <f>Y189</f>
        <v>0.00424</v>
      </c>
      <c r="Z188" s="143"/>
      <c r="AA188" s="148">
        <f>AA189</f>
        <v>0</v>
      </c>
      <c r="AR188" s="149" t="s">
        <v>83</v>
      </c>
      <c r="AT188" s="150" t="s">
        <v>73</v>
      </c>
      <c r="AU188" s="150" t="s">
        <v>79</v>
      </c>
      <c r="AY188" s="149" t="s">
        <v>146</v>
      </c>
      <c r="BK188" s="151">
        <f>BK189</f>
        <v>0</v>
      </c>
    </row>
    <row r="189" spans="2:65" s="1" customFormat="1" ht="31.5" customHeight="1">
      <c r="B189" s="130"/>
      <c r="C189" s="153" t="s">
        <v>309</v>
      </c>
      <c r="D189" s="153" t="s">
        <v>147</v>
      </c>
      <c r="E189" s="154" t="s">
        <v>310</v>
      </c>
      <c r="F189" s="247" t="s">
        <v>311</v>
      </c>
      <c r="G189" s="247"/>
      <c r="H189" s="247"/>
      <c r="I189" s="247"/>
      <c r="J189" s="155" t="s">
        <v>260</v>
      </c>
      <c r="K189" s="156">
        <v>8</v>
      </c>
      <c r="L189" s="246">
        <v>0</v>
      </c>
      <c r="M189" s="246"/>
      <c r="N189" s="246">
        <f>ROUND(L189*K189,2)</f>
        <v>0</v>
      </c>
      <c r="O189" s="246"/>
      <c r="P189" s="246"/>
      <c r="Q189" s="246"/>
      <c r="R189" s="132"/>
      <c r="T189" s="157" t="s">
        <v>5</v>
      </c>
      <c r="U189" s="43" t="s">
        <v>39</v>
      </c>
      <c r="V189" s="158">
        <v>0.75</v>
      </c>
      <c r="W189" s="158">
        <f>V189*K189</f>
        <v>6</v>
      </c>
      <c r="X189" s="158">
        <v>0.00053</v>
      </c>
      <c r="Y189" s="158">
        <f>X189*K189</f>
        <v>0.00424</v>
      </c>
      <c r="Z189" s="158">
        <v>0</v>
      </c>
      <c r="AA189" s="159">
        <f>Z189*K189</f>
        <v>0</v>
      </c>
      <c r="AR189" s="20" t="s">
        <v>179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0</v>
      </c>
      <c r="BL189" s="20" t="s">
        <v>179</v>
      </c>
      <c r="BM189" s="20" t="s">
        <v>312</v>
      </c>
    </row>
    <row r="190" spans="2:63" s="9" customFormat="1" ht="29.25" customHeight="1">
      <c r="B190" s="142"/>
      <c r="C190" s="143"/>
      <c r="D190" s="152" t="s">
        <v>132</v>
      </c>
      <c r="E190" s="152"/>
      <c r="F190" s="152"/>
      <c r="G190" s="152"/>
      <c r="H190" s="152"/>
      <c r="I190" s="152"/>
      <c r="J190" s="152"/>
      <c r="K190" s="152"/>
      <c r="L190" s="152"/>
      <c r="M190" s="152"/>
      <c r="N190" s="250">
        <f>BK190</f>
        <v>0</v>
      </c>
      <c r="O190" s="251"/>
      <c r="P190" s="251"/>
      <c r="Q190" s="251"/>
      <c r="R190" s="145"/>
      <c r="T190" s="146"/>
      <c r="U190" s="143"/>
      <c r="V190" s="143"/>
      <c r="W190" s="147">
        <f>SUM(W191:W198)</f>
        <v>81.0004</v>
      </c>
      <c r="X190" s="143"/>
      <c r="Y190" s="147">
        <f>SUM(Y191:Y198)</f>
        <v>0.01827</v>
      </c>
      <c r="Z190" s="143"/>
      <c r="AA190" s="148">
        <f>SUM(AA191:AA198)</f>
        <v>2.7</v>
      </c>
      <c r="AR190" s="149" t="s">
        <v>83</v>
      </c>
      <c r="AT190" s="150" t="s">
        <v>73</v>
      </c>
      <c r="AU190" s="150" t="s">
        <v>79</v>
      </c>
      <c r="AY190" s="149" t="s">
        <v>146</v>
      </c>
      <c r="BK190" s="151">
        <f>SUM(BK191:BK198)</f>
        <v>0</v>
      </c>
    </row>
    <row r="191" spans="2:65" s="1" customFormat="1" ht="30" customHeight="1">
      <c r="B191" s="130"/>
      <c r="C191" s="153" t="s">
        <v>313</v>
      </c>
      <c r="D191" s="153" t="s">
        <v>147</v>
      </c>
      <c r="E191" s="154" t="s">
        <v>314</v>
      </c>
      <c r="F191" s="268" t="s">
        <v>807</v>
      </c>
      <c r="G191" s="268"/>
      <c r="H191" s="268"/>
      <c r="I191" s="268"/>
      <c r="J191" s="155" t="s">
        <v>260</v>
      </c>
      <c r="K191" s="156">
        <v>3</v>
      </c>
      <c r="L191" s="246">
        <v>0</v>
      </c>
      <c r="M191" s="246"/>
      <c r="N191" s="246">
        <f aca="true" t="shared" si="30" ref="N191:N198">ROUND(L191*K191,2)</f>
        <v>0</v>
      </c>
      <c r="O191" s="246"/>
      <c r="P191" s="246"/>
      <c r="Q191" s="246"/>
      <c r="R191" s="132"/>
      <c r="T191" s="157" t="s">
        <v>5</v>
      </c>
      <c r="U191" s="43" t="s">
        <v>39</v>
      </c>
      <c r="V191" s="158">
        <v>1.033</v>
      </c>
      <c r="W191" s="158">
        <f aca="true" t="shared" si="31" ref="W191:W198">V191*K191</f>
        <v>3.0989999999999998</v>
      </c>
      <c r="X191" s="158">
        <v>0</v>
      </c>
      <c r="Y191" s="158">
        <f aca="true" t="shared" si="32" ref="Y191:Y198">X191*K191</f>
        <v>0</v>
      </c>
      <c r="Z191" s="158">
        <v>0.9</v>
      </c>
      <c r="AA191" s="159">
        <f aca="true" t="shared" si="33" ref="AA191:AA198">Z191*K191</f>
        <v>2.7</v>
      </c>
      <c r="AR191" s="20" t="s">
        <v>179</v>
      </c>
      <c r="AT191" s="20" t="s">
        <v>147</v>
      </c>
      <c r="AU191" s="20" t="s">
        <v>83</v>
      </c>
      <c r="AY191" s="20" t="s">
        <v>146</v>
      </c>
      <c r="BE191" s="160">
        <f aca="true" t="shared" si="34" ref="BE191:BE198">IF(U191="základní",N191,0)</f>
        <v>0</v>
      </c>
      <c r="BF191" s="160">
        <f aca="true" t="shared" si="35" ref="BF191:BF198">IF(U191="snížená",N191,0)</f>
        <v>0</v>
      </c>
      <c r="BG191" s="160">
        <f aca="true" t="shared" si="36" ref="BG191:BG198">IF(U191="zákl. přenesená",N191,0)</f>
        <v>0</v>
      </c>
      <c r="BH191" s="160">
        <f aca="true" t="shared" si="37" ref="BH191:BH198">IF(U191="sníž. přenesená",N191,0)</f>
        <v>0</v>
      </c>
      <c r="BI191" s="160">
        <f aca="true" t="shared" si="38" ref="BI191:BI198">IF(U191="nulová",N191,0)</f>
        <v>0</v>
      </c>
      <c r="BJ191" s="20" t="s">
        <v>79</v>
      </c>
      <c r="BK191" s="160">
        <f aca="true" t="shared" si="39" ref="BK191:BK198">ROUND(L191*K191,2)</f>
        <v>0</v>
      </c>
      <c r="BL191" s="20" t="s">
        <v>179</v>
      </c>
      <c r="BM191" s="20" t="s">
        <v>315</v>
      </c>
    </row>
    <row r="192" spans="2:65" s="1" customFormat="1" ht="31.5" customHeight="1">
      <c r="B192" s="130"/>
      <c r="C192" s="153" t="s">
        <v>316</v>
      </c>
      <c r="D192" s="153" t="s">
        <v>147</v>
      </c>
      <c r="E192" s="154" t="s">
        <v>317</v>
      </c>
      <c r="F192" s="267" t="s">
        <v>318</v>
      </c>
      <c r="G192" s="267"/>
      <c r="H192" s="267"/>
      <c r="I192" s="267"/>
      <c r="J192" s="155" t="s">
        <v>283</v>
      </c>
      <c r="K192" s="156">
        <v>2</v>
      </c>
      <c r="L192" s="246">
        <v>0</v>
      </c>
      <c r="M192" s="246"/>
      <c r="N192" s="246">
        <f t="shared" si="30"/>
        <v>0</v>
      </c>
      <c r="O192" s="246"/>
      <c r="P192" s="246"/>
      <c r="Q192" s="246"/>
      <c r="R192" s="132"/>
      <c r="T192" s="157" t="s">
        <v>5</v>
      </c>
      <c r="U192" s="43" t="s">
        <v>39</v>
      </c>
      <c r="V192" s="158">
        <v>3.245</v>
      </c>
      <c r="W192" s="158">
        <f t="shared" si="31"/>
        <v>6.49</v>
      </c>
      <c r="X192" s="158">
        <v>0</v>
      </c>
      <c r="Y192" s="158">
        <f t="shared" si="32"/>
        <v>0</v>
      </c>
      <c r="Z192" s="158">
        <v>0</v>
      </c>
      <c r="AA192" s="159">
        <f t="shared" si="33"/>
        <v>0</v>
      </c>
      <c r="AR192" s="20" t="s">
        <v>179</v>
      </c>
      <c r="AT192" s="20" t="s">
        <v>147</v>
      </c>
      <c r="AU192" s="20" t="s">
        <v>83</v>
      </c>
      <c r="AY192" s="20" t="s">
        <v>146</v>
      </c>
      <c r="BE192" s="160">
        <f t="shared" si="34"/>
        <v>0</v>
      </c>
      <c r="BF192" s="160">
        <f t="shared" si="35"/>
        <v>0</v>
      </c>
      <c r="BG192" s="160">
        <f t="shared" si="36"/>
        <v>0</v>
      </c>
      <c r="BH192" s="160">
        <f t="shared" si="37"/>
        <v>0</v>
      </c>
      <c r="BI192" s="160">
        <f t="shared" si="38"/>
        <v>0</v>
      </c>
      <c r="BJ192" s="20" t="s">
        <v>79</v>
      </c>
      <c r="BK192" s="160">
        <f t="shared" si="39"/>
        <v>0</v>
      </c>
      <c r="BL192" s="20" t="s">
        <v>179</v>
      </c>
      <c r="BM192" s="20" t="s">
        <v>319</v>
      </c>
    </row>
    <row r="193" spans="2:65" s="1" customFormat="1" ht="31.5" customHeight="1">
      <c r="B193" s="130"/>
      <c r="C193" s="153" t="s">
        <v>320</v>
      </c>
      <c r="D193" s="153" t="s">
        <v>147</v>
      </c>
      <c r="E193" s="154" t="s">
        <v>321</v>
      </c>
      <c r="F193" s="268" t="s">
        <v>808</v>
      </c>
      <c r="G193" s="268"/>
      <c r="H193" s="268"/>
      <c r="I193" s="268"/>
      <c r="J193" s="155" t="s">
        <v>178</v>
      </c>
      <c r="K193" s="156">
        <v>2</v>
      </c>
      <c r="L193" s="246">
        <v>0</v>
      </c>
      <c r="M193" s="246"/>
      <c r="N193" s="246">
        <f t="shared" si="30"/>
        <v>0</v>
      </c>
      <c r="O193" s="246"/>
      <c r="P193" s="246"/>
      <c r="Q193" s="246"/>
      <c r="R193" s="132"/>
      <c r="T193" s="157" t="s">
        <v>5</v>
      </c>
      <c r="U193" s="43" t="s">
        <v>39</v>
      </c>
      <c r="V193" s="158">
        <v>3.245</v>
      </c>
      <c r="W193" s="158">
        <f t="shared" si="31"/>
        <v>6.49</v>
      </c>
      <c r="X193" s="158">
        <v>0</v>
      </c>
      <c r="Y193" s="158">
        <f t="shared" si="32"/>
        <v>0</v>
      </c>
      <c r="Z193" s="158">
        <v>0</v>
      </c>
      <c r="AA193" s="159">
        <f t="shared" si="33"/>
        <v>0</v>
      </c>
      <c r="AR193" s="20" t="s">
        <v>179</v>
      </c>
      <c r="AT193" s="20" t="s">
        <v>147</v>
      </c>
      <c r="AU193" s="20" t="s">
        <v>83</v>
      </c>
      <c r="AY193" s="20" t="s">
        <v>146</v>
      </c>
      <c r="BE193" s="160">
        <f t="shared" si="34"/>
        <v>0</v>
      </c>
      <c r="BF193" s="160">
        <f t="shared" si="35"/>
        <v>0</v>
      </c>
      <c r="BG193" s="160">
        <f t="shared" si="36"/>
        <v>0</v>
      </c>
      <c r="BH193" s="160">
        <f t="shared" si="37"/>
        <v>0</v>
      </c>
      <c r="BI193" s="160">
        <f t="shared" si="38"/>
        <v>0</v>
      </c>
      <c r="BJ193" s="20" t="s">
        <v>79</v>
      </c>
      <c r="BK193" s="160">
        <f t="shared" si="39"/>
        <v>0</v>
      </c>
      <c r="BL193" s="20" t="s">
        <v>179</v>
      </c>
      <c r="BM193" s="20" t="s">
        <v>322</v>
      </c>
    </row>
    <row r="194" spans="2:65" s="1" customFormat="1" ht="309" customHeight="1">
      <c r="B194" s="130"/>
      <c r="C194" s="153" t="s">
        <v>323</v>
      </c>
      <c r="D194" s="153" t="s">
        <v>147</v>
      </c>
      <c r="E194" s="154" t="s">
        <v>324</v>
      </c>
      <c r="F194" s="267" t="s">
        <v>803</v>
      </c>
      <c r="G194" s="267"/>
      <c r="H194" s="267"/>
      <c r="I194" s="267"/>
      <c r="J194" s="155" t="s">
        <v>283</v>
      </c>
      <c r="K194" s="156">
        <v>2</v>
      </c>
      <c r="L194" s="246">
        <v>0</v>
      </c>
      <c r="M194" s="246"/>
      <c r="N194" s="246">
        <f t="shared" si="30"/>
        <v>0</v>
      </c>
      <c r="O194" s="246"/>
      <c r="P194" s="246"/>
      <c r="Q194" s="246"/>
      <c r="R194" s="132"/>
      <c r="T194" s="157" t="s">
        <v>5</v>
      </c>
      <c r="U194" s="43" t="s">
        <v>39</v>
      </c>
      <c r="V194" s="158">
        <v>6.236</v>
      </c>
      <c r="W194" s="158">
        <f t="shared" si="31"/>
        <v>12.472</v>
      </c>
      <c r="X194" s="158">
        <v>0.00255</v>
      </c>
      <c r="Y194" s="158">
        <f t="shared" si="32"/>
        <v>0.0051</v>
      </c>
      <c r="Z194" s="158">
        <v>0</v>
      </c>
      <c r="AA194" s="159">
        <f t="shared" si="33"/>
        <v>0</v>
      </c>
      <c r="AR194" s="20" t="s">
        <v>179</v>
      </c>
      <c r="AT194" s="20" t="s">
        <v>147</v>
      </c>
      <c r="AU194" s="20" t="s">
        <v>83</v>
      </c>
      <c r="AY194" s="20" t="s">
        <v>146</v>
      </c>
      <c r="BE194" s="160">
        <f t="shared" si="34"/>
        <v>0</v>
      </c>
      <c r="BF194" s="160">
        <f t="shared" si="35"/>
        <v>0</v>
      </c>
      <c r="BG194" s="160">
        <f t="shared" si="36"/>
        <v>0</v>
      </c>
      <c r="BH194" s="160">
        <f t="shared" si="37"/>
        <v>0</v>
      </c>
      <c r="BI194" s="160">
        <f t="shared" si="38"/>
        <v>0</v>
      </c>
      <c r="BJ194" s="20" t="s">
        <v>79</v>
      </c>
      <c r="BK194" s="160">
        <f t="shared" si="39"/>
        <v>0</v>
      </c>
      <c r="BL194" s="20" t="s">
        <v>179</v>
      </c>
      <c r="BM194" s="20" t="s">
        <v>325</v>
      </c>
    </row>
    <row r="195" spans="2:65" s="1" customFormat="1" ht="57" customHeight="1">
      <c r="B195" s="130"/>
      <c r="C195" s="153" t="s">
        <v>326</v>
      </c>
      <c r="D195" s="153" t="s">
        <v>147</v>
      </c>
      <c r="E195" s="154" t="s">
        <v>327</v>
      </c>
      <c r="F195" s="247" t="s">
        <v>328</v>
      </c>
      <c r="G195" s="247"/>
      <c r="H195" s="247"/>
      <c r="I195" s="247"/>
      <c r="J195" s="155" t="s">
        <v>283</v>
      </c>
      <c r="K195" s="156">
        <v>5</v>
      </c>
      <c r="L195" s="246">
        <v>0</v>
      </c>
      <c r="M195" s="246"/>
      <c r="N195" s="246">
        <f t="shared" si="30"/>
        <v>0</v>
      </c>
      <c r="O195" s="246"/>
      <c r="P195" s="246"/>
      <c r="Q195" s="246"/>
      <c r="R195" s="132"/>
      <c r="T195" s="157" t="s">
        <v>5</v>
      </c>
      <c r="U195" s="43" t="s">
        <v>39</v>
      </c>
      <c r="V195" s="158">
        <v>6.236</v>
      </c>
      <c r="W195" s="158">
        <f t="shared" si="31"/>
        <v>31.18</v>
      </c>
      <c r="X195" s="158">
        <v>0.00255</v>
      </c>
      <c r="Y195" s="158">
        <f t="shared" si="32"/>
        <v>0.012750000000000001</v>
      </c>
      <c r="Z195" s="158">
        <v>0</v>
      </c>
      <c r="AA195" s="159">
        <f t="shared" si="33"/>
        <v>0</v>
      </c>
      <c r="AR195" s="20" t="s">
        <v>179</v>
      </c>
      <c r="AT195" s="20" t="s">
        <v>147</v>
      </c>
      <c r="AU195" s="20" t="s">
        <v>83</v>
      </c>
      <c r="AY195" s="20" t="s">
        <v>146</v>
      </c>
      <c r="BE195" s="160">
        <f t="shared" si="34"/>
        <v>0</v>
      </c>
      <c r="BF195" s="160">
        <f t="shared" si="35"/>
        <v>0</v>
      </c>
      <c r="BG195" s="160">
        <f t="shared" si="36"/>
        <v>0</v>
      </c>
      <c r="BH195" s="160">
        <f t="shared" si="37"/>
        <v>0</v>
      </c>
      <c r="BI195" s="160">
        <f t="shared" si="38"/>
        <v>0</v>
      </c>
      <c r="BJ195" s="20" t="s">
        <v>79</v>
      </c>
      <c r="BK195" s="160">
        <f t="shared" si="39"/>
        <v>0</v>
      </c>
      <c r="BL195" s="20" t="s">
        <v>179</v>
      </c>
      <c r="BM195" s="20" t="s">
        <v>329</v>
      </c>
    </row>
    <row r="196" spans="2:65" s="1" customFormat="1" ht="31.5" customHeight="1">
      <c r="B196" s="130"/>
      <c r="C196" s="153" t="s">
        <v>330</v>
      </c>
      <c r="D196" s="153" t="s">
        <v>147</v>
      </c>
      <c r="E196" s="154" t="s">
        <v>331</v>
      </c>
      <c r="F196" s="247" t="s">
        <v>332</v>
      </c>
      <c r="G196" s="247"/>
      <c r="H196" s="247"/>
      <c r="I196" s="247"/>
      <c r="J196" s="155" t="s">
        <v>260</v>
      </c>
      <c r="K196" s="156">
        <v>1</v>
      </c>
      <c r="L196" s="246">
        <v>0</v>
      </c>
      <c r="M196" s="246"/>
      <c r="N196" s="246">
        <f t="shared" si="30"/>
        <v>0</v>
      </c>
      <c r="O196" s="246"/>
      <c r="P196" s="246"/>
      <c r="Q196" s="246"/>
      <c r="R196" s="132"/>
      <c r="T196" s="157" t="s">
        <v>5</v>
      </c>
      <c r="U196" s="43" t="s">
        <v>39</v>
      </c>
      <c r="V196" s="158">
        <v>0.744</v>
      </c>
      <c r="W196" s="158">
        <f t="shared" si="31"/>
        <v>0.744</v>
      </c>
      <c r="X196" s="158">
        <v>0.00042</v>
      </c>
      <c r="Y196" s="158">
        <f t="shared" si="32"/>
        <v>0.00042</v>
      </c>
      <c r="Z196" s="158">
        <v>0</v>
      </c>
      <c r="AA196" s="159">
        <f t="shared" si="33"/>
        <v>0</v>
      </c>
      <c r="AR196" s="20" t="s">
        <v>179</v>
      </c>
      <c r="AT196" s="20" t="s">
        <v>147</v>
      </c>
      <c r="AU196" s="20" t="s">
        <v>83</v>
      </c>
      <c r="AY196" s="20" t="s">
        <v>146</v>
      </c>
      <c r="BE196" s="160">
        <f t="shared" si="34"/>
        <v>0</v>
      </c>
      <c r="BF196" s="160">
        <f t="shared" si="35"/>
        <v>0</v>
      </c>
      <c r="BG196" s="160">
        <f t="shared" si="36"/>
        <v>0</v>
      </c>
      <c r="BH196" s="160">
        <f t="shared" si="37"/>
        <v>0</v>
      </c>
      <c r="BI196" s="160">
        <f t="shared" si="38"/>
        <v>0</v>
      </c>
      <c r="BJ196" s="20" t="s">
        <v>79</v>
      </c>
      <c r="BK196" s="160">
        <f t="shared" si="39"/>
        <v>0</v>
      </c>
      <c r="BL196" s="20" t="s">
        <v>179</v>
      </c>
      <c r="BM196" s="20" t="s">
        <v>333</v>
      </c>
    </row>
    <row r="197" spans="2:65" s="1" customFormat="1" ht="31.5" customHeight="1">
      <c r="B197" s="130"/>
      <c r="C197" s="153" t="s">
        <v>334</v>
      </c>
      <c r="D197" s="153" t="s">
        <v>147</v>
      </c>
      <c r="E197" s="154" t="s">
        <v>335</v>
      </c>
      <c r="F197" s="247" t="s">
        <v>336</v>
      </c>
      <c r="G197" s="247"/>
      <c r="H197" s="247"/>
      <c r="I197" s="247"/>
      <c r="J197" s="155" t="s">
        <v>157</v>
      </c>
      <c r="K197" s="156">
        <v>1.8</v>
      </c>
      <c r="L197" s="246">
        <v>0</v>
      </c>
      <c r="M197" s="246"/>
      <c r="N197" s="246">
        <f t="shared" si="30"/>
        <v>0</v>
      </c>
      <c r="O197" s="246"/>
      <c r="P197" s="246"/>
      <c r="Q197" s="246"/>
      <c r="R197" s="132"/>
      <c r="T197" s="157" t="s">
        <v>5</v>
      </c>
      <c r="U197" s="43" t="s">
        <v>39</v>
      </c>
      <c r="V197" s="158">
        <v>11.403</v>
      </c>
      <c r="W197" s="158">
        <f t="shared" si="31"/>
        <v>20.5254</v>
      </c>
      <c r="X197" s="158">
        <v>0</v>
      </c>
      <c r="Y197" s="158">
        <f t="shared" si="32"/>
        <v>0</v>
      </c>
      <c r="Z197" s="158">
        <v>0</v>
      </c>
      <c r="AA197" s="159">
        <f t="shared" si="33"/>
        <v>0</v>
      </c>
      <c r="AR197" s="20" t="s">
        <v>179</v>
      </c>
      <c r="AT197" s="20" t="s">
        <v>147</v>
      </c>
      <c r="AU197" s="20" t="s">
        <v>83</v>
      </c>
      <c r="AY197" s="20" t="s">
        <v>146</v>
      </c>
      <c r="BE197" s="160">
        <f t="shared" si="34"/>
        <v>0</v>
      </c>
      <c r="BF197" s="160">
        <f t="shared" si="35"/>
        <v>0</v>
      </c>
      <c r="BG197" s="160">
        <f t="shared" si="36"/>
        <v>0</v>
      </c>
      <c r="BH197" s="160">
        <f t="shared" si="37"/>
        <v>0</v>
      </c>
      <c r="BI197" s="160">
        <f t="shared" si="38"/>
        <v>0</v>
      </c>
      <c r="BJ197" s="20" t="s">
        <v>79</v>
      </c>
      <c r="BK197" s="160">
        <f t="shared" si="39"/>
        <v>0</v>
      </c>
      <c r="BL197" s="20" t="s">
        <v>179</v>
      </c>
      <c r="BM197" s="20" t="s">
        <v>337</v>
      </c>
    </row>
    <row r="198" spans="2:65" s="1" customFormat="1" ht="31.5" customHeight="1">
      <c r="B198" s="130"/>
      <c r="C198" s="153" t="s">
        <v>338</v>
      </c>
      <c r="D198" s="153" t="s">
        <v>147</v>
      </c>
      <c r="E198" s="154" t="s">
        <v>339</v>
      </c>
      <c r="F198" s="247" t="s">
        <v>340</v>
      </c>
      <c r="G198" s="247"/>
      <c r="H198" s="247"/>
      <c r="I198" s="247"/>
      <c r="J198" s="155" t="s">
        <v>236</v>
      </c>
      <c r="K198" s="156">
        <v>0</v>
      </c>
      <c r="L198" s="246">
        <v>0</v>
      </c>
      <c r="M198" s="246"/>
      <c r="N198" s="246">
        <f t="shared" si="30"/>
        <v>0</v>
      </c>
      <c r="O198" s="246"/>
      <c r="P198" s="246"/>
      <c r="Q198" s="246"/>
      <c r="R198" s="132"/>
      <c r="T198" s="157" t="s">
        <v>5</v>
      </c>
      <c r="U198" s="43" t="s">
        <v>39</v>
      </c>
      <c r="V198" s="158">
        <v>0</v>
      </c>
      <c r="W198" s="158">
        <f t="shared" si="31"/>
        <v>0</v>
      </c>
      <c r="X198" s="158">
        <v>0</v>
      </c>
      <c r="Y198" s="158">
        <f t="shared" si="32"/>
        <v>0</v>
      </c>
      <c r="Z198" s="158">
        <v>0</v>
      </c>
      <c r="AA198" s="159">
        <f t="shared" si="33"/>
        <v>0</v>
      </c>
      <c r="AR198" s="20" t="s">
        <v>179</v>
      </c>
      <c r="AT198" s="20" t="s">
        <v>147</v>
      </c>
      <c r="AU198" s="20" t="s">
        <v>83</v>
      </c>
      <c r="AY198" s="20" t="s">
        <v>146</v>
      </c>
      <c r="BE198" s="160">
        <f t="shared" si="34"/>
        <v>0</v>
      </c>
      <c r="BF198" s="160">
        <f t="shared" si="35"/>
        <v>0</v>
      </c>
      <c r="BG198" s="160">
        <f t="shared" si="36"/>
        <v>0</v>
      </c>
      <c r="BH198" s="160">
        <f t="shared" si="37"/>
        <v>0</v>
      </c>
      <c r="BI198" s="160">
        <f t="shared" si="38"/>
        <v>0</v>
      </c>
      <c r="BJ198" s="20" t="s">
        <v>79</v>
      </c>
      <c r="BK198" s="160">
        <f t="shared" si="39"/>
        <v>0</v>
      </c>
      <c r="BL198" s="20" t="s">
        <v>179</v>
      </c>
      <c r="BM198" s="20" t="s">
        <v>341</v>
      </c>
    </row>
    <row r="199" spans="2:63" s="9" customFormat="1" ht="29.25" customHeight="1">
      <c r="B199" s="142"/>
      <c r="C199" s="143"/>
      <c r="D199" s="152" t="s">
        <v>133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50">
        <f>BK199</f>
        <v>0</v>
      </c>
      <c r="O199" s="251"/>
      <c r="P199" s="251"/>
      <c r="Q199" s="251"/>
      <c r="R199" s="145"/>
      <c r="T199" s="146"/>
      <c r="U199" s="143"/>
      <c r="V199" s="143"/>
      <c r="W199" s="147">
        <f>SUM(W200:W207)</f>
        <v>11.916099999999998</v>
      </c>
      <c r="X199" s="143"/>
      <c r="Y199" s="147">
        <f>SUM(Y200:Y207)</f>
        <v>0.12792</v>
      </c>
      <c r="Z199" s="143"/>
      <c r="AA199" s="148">
        <f>SUM(AA200:AA207)</f>
        <v>0.7</v>
      </c>
      <c r="AR199" s="149" t="s">
        <v>83</v>
      </c>
      <c r="AT199" s="150" t="s">
        <v>73</v>
      </c>
      <c r="AU199" s="150" t="s">
        <v>79</v>
      </c>
      <c r="AY199" s="149" t="s">
        <v>146</v>
      </c>
      <c r="BK199" s="151">
        <f>SUM(BK200:BK207)</f>
        <v>0</v>
      </c>
    </row>
    <row r="200" spans="2:65" s="1" customFormat="1" ht="44.25" customHeight="1">
      <c r="B200" s="130"/>
      <c r="C200" s="153" t="s">
        <v>343</v>
      </c>
      <c r="D200" s="153" t="s">
        <v>147</v>
      </c>
      <c r="E200" s="154" t="s">
        <v>344</v>
      </c>
      <c r="F200" s="247" t="s">
        <v>345</v>
      </c>
      <c r="G200" s="247"/>
      <c r="H200" s="247"/>
      <c r="I200" s="247"/>
      <c r="J200" s="155" t="s">
        <v>283</v>
      </c>
      <c r="K200" s="156">
        <v>4</v>
      </c>
      <c r="L200" s="246">
        <v>0</v>
      </c>
      <c r="M200" s="246"/>
      <c r="N200" s="246">
        <f aca="true" t="shared" si="40" ref="N200:N207">ROUND(L200*K200,2)</f>
        <v>0</v>
      </c>
      <c r="O200" s="246"/>
      <c r="P200" s="246"/>
      <c r="Q200" s="246"/>
      <c r="R200" s="132"/>
      <c r="T200" s="157" t="s">
        <v>5</v>
      </c>
      <c r="U200" s="43" t="s">
        <v>39</v>
      </c>
      <c r="V200" s="158">
        <v>0.25</v>
      </c>
      <c r="W200" s="158">
        <f aca="true" t="shared" si="41" ref="W200:W207">V200*K200</f>
        <v>1</v>
      </c>
      <c r="X200" s="158">
        <v>0.00629</v>
      </c>
      <c r="Y200" s="158">
        <f aca="true" t="shared" si="42" ref="Y200:Y207">X200*K200</f>
        <v>0.02516</v>
      </c>
      <c r="Z200" s="158">
        <v>0</v>
      </c>
      <c r="AA200" s="159">
        <f aca="true" t="shared" si="43" ref="AA200:AA207">Z200*K200</f>
        <v>0</v>
      </c>
      <c r="AR200" s="20" t="s">
        <v>179</v>
      </c>
      <c r="AT200" s="20" t="s">
        <v>147</v>
      </c>
      <c r="AU200" s="20" t="s">
        <v>83</v>
      </c>
      <c r="AY200" s="20" t="s">
        <v>146</v>
      </c>
      <c r="BE200" s="160">
        <f aca="true" t="shared" si="44" ref="BE200:BE207">IF(U200="základní",N200,0)</f>
        <v>0</v>
      </c>
      <c r="BF200" s="160">
        <f aca="true" t="shared" si="45" ref="BF200:BF207">IF(U200="snížená",N200,0)</f>
        <v>0</v>
      </c>
      <c r="BG200" s="160">
        <f aca="true" t="shared" si="46" ref="BG200:BG207">IF(U200="zákl. přenesená",N200,0)</f>
        <v>0</v>
      </c>
      <c r="BH200" s="160">
        <f aca="true" t="shared" si="47" ref="BH200:BH207">IF(U200="sníž. přenesená",N200,0)</f>
        <v>0</v>
      </c>
      <c r="BI200" s="160">
        <f aca="true" t="shared" si="48" ref="BI200:BI207">IF(U200="nulová",N200,0)</f>
        <v>0</v>
      </c>
      <c r="BJ200" s="20" t="s">
        <v>79</v>
      </c>
      <c r="BK200" s="160">
        <f aca="true" t="shared" si="49" ref="BK200:BK207">ROUND(L200*K200,2)</f>
        <v>0</v>
      </c>
      <c r="BL200" s="20" t="s">
        <v>179</v>
      </c>
      <c r="BM200" s="20" t="s">
        <v>346</v>
      </c>
    </row>
    <row r="201" spans="2:65" s="1" customFormat="1" ht="82.5" customHeight="1">
      <c r="B201" s="130"/>
      <c r="C201" s="153" t="s">
        <v>347</v>
      </c>
      <c r="D201" s="153" t="s">
        <v>147</v>
      </c>
      <c r="E201" s="154" t="s">
        <v>348</v>
      </c>
      <c r="F201" s="247" t="s">
        <v>349</v>
      </c>
      <c r="G201" s="247"/>
      <c r="H201" s="247"/>
      <c r="I201" s="247"/>
      <c r="J201" s="155" t="s">
        <v>283</v>
      </c>
      <c r="K201" s="156">
        <v>1</v>
      </c>
      <c r="L201" s="246">
        <v>0</v>
      </c>
      <c r="M201" s="246"/>
      <c r="N201" s="246">
        <f t="shared" si="40"/>
        <v>0</v>
      </c>
      <c r="O201" s="246"/>
      <c r="P201" s="246"/>
      <c r="Q201" s="246"/>
      <c r="R201" s="132"/>
      <c r="T201" s="157" t="s">
        <v>5</v>
      </c>
      <c r="U201" s="43" t="s">
        <v>39</v>
      </c>
      <c r="V201" s="158">
        <v>4.137</v>
      </c>
      <c r="W201" s="158">
        <f t="shared" si="41"/>
        <v>4.137</v>
      </c>
      <c r="X201" s="158">
        <v>0.08068</v>
      </c>
      <c r="Y201" s="158">
        <f t="shared" si="42"/>
        <v>0.08068</v>
      </c>
      <c r="Z201" s="158">
        <v>0</v>
      </c>
      <c r="AA201" s="159">
        <f t="shared" si="43"/>
        <v>0</v>
      </c>
      <c r="AR201" s="20" t="s">
        <v>179</v>
      </c>
      <c r="AT201" s="20" t="s">
        <v>147</v>
      </c>
      <c r="AU201" s="20" t="s">
        <v>83</v>
      </c>
      <c r="AY201" s="20" t="s">
        <v>146</v>
      </c>
      <c r="BE201" s="160">
        <f t="shared" si="44"/>
        <v>0</v>
      </c>
      <c r="BF201" s="160">
        <f t="shared" si="45"/>
        <v>0</v>
      </c>
      <c r="BG201" s="160">
        <f t="shared" si="46"/>
        <v>0</v>
      </c>
      <c r="BH201" s="160">
        <f t="shared" si="47"/>
        <v>0</v>
      </c>
      <c r="BI201" s="160">
        <f t="shared" si="48"/>
        <v>0</v>
      </c>
      <c r="BJ201" s="20" t="s">
        <v>79</v>
      </c>
      <c r="BK201" s="160">
        <f t="shared" si="49"/>
        <v>0</v>
      </c>
      <c r="BL201" s="20" t="s">
        <v>179</v>
      </c>
      <c r="BM201" s="20" t="s">
        <v>350</v>
      </c>
    </row>
    <row r="202" spans="2:65" s="1" customFormat="1" ht="22.5" customHeight="1">
      <c r="B202" s="130"/>
      <c r="C202" s="153" t="s">
        <v>351</v>
      </c>
      <c r="D202" s="153" t="s">
        <v>147</v>
      </c>
      <c r="E202" s="154" t="s">
        <v>352</v>
      </c>
      <c r="F202" s="247" t="s">
        <v>353</v>
      </c>
      <c r="G202" s="247"/>
      <c r="H202" s="247"/>
      <c r="I202" s="247"/>
      <c r="J202" s="155" t="s">
        <v>260</v>
      </c>
      <c r="K202" s="156">
        <v>1</v>
      </c>
      <c r="L202" s="246">
        <v>0</v>
      </c>
      <c r="M202" s="246"/>
      <c r="N202" s="246">
        <f t="shared" si="40"/>
        <v>0</v>
      </c>
      <c r="O202" s="246"/>
      <c r="P202" s="246"/>
      <c r="Q202" s="246"/>
      <c r="R202" s="132"/>
      <c r="T202" s="157" t="s">
        <v>5</v>
      </c>
      <c r="U202" s="43" t="s">
        <v>39</v>
      </c>
      <c r="V202" s="158">
        <v>0.946</v>
      </c>
      <c r="W202" s="158">
        <f t="shared" si="41"/>
        <v>0.946</v>
      </c>
      <c r="X202" s="158">
        <v>0.00053</v>
      </c>
      <c r="Y202" s="158">
        <f t="shared" si="42"/>
        <v>0.00053</v>
      </c>
      <c r="Z202" s="158">
        <v>0</v>
      </c>
      <c r="AA202" s="159">
        <f t="shared" si="43"/>
        <v>0</v>
      </c>
      <c r="AR202" s="20" t="s">
        <v>179</v>
      </c>
      <c r="AT202" s="20" t="s">
        <v>147</v>
      </c>
      <c r="AU202" s="20" t="s">
        <v>83</v>
      </c>
      <c r="AY202" s="20" t="s">
        <v>146</v>
      </c>
      <c r="BE202" s="160">
        <f t="shared" si="44"/>
        <v>0</v>
      </c>
      <c r="BF202" s="160">
        <f t="shared" si="45"/>
        <v>0</v>
      </c>
      <c r="BG202" s="160">
        <f t="shared" si="46"/>
        <v>0</v>
      </c>
      <c r="BH202" s="160">
        <f t="shared" si="47"/>
        <v>0</v>
      </c>
      <c r="BI202" s="160">
        <f t="shared" si="48"/>
        <v>0</v>
      </c>
      <c r="BJ202" s="20" t="s">
        <v>79</v>
      </c>
      <c r="BK202" s="160">
        <f t="shared" si="49"/>
        <v>0</v>
      </c>
      <c r="BL202" s="20" t="s">
        <v>179</v>
      </c>
      <c r="BM202" s="20" t="s">
        <v>354</v>
      </c>
    </row>
    <row r="203" spans="2:65" s="1" customFormat="1" ht="31.5" customHeight="1">
      <c r="B203" s="130"/>
      <c r="C203" s="153" t="s">
        <v>355</v>
      </c>
      <c r="D203" s="153" t="s">
        <v>147</v>
      </c>
      <c r="E203" s="154" t="s">
        <v>356</v>
      </c>
      <c r="F203" s="247" t="s">
        <v>357</v>
      </c>
      <c r="G203" s="247"/>
      <c r="H203" s="247"/>
      <c r="I203" s="247"/>
      <c r="J203" s="155" t="s">
        <v>178</v>
      </c>
      <c r="K203" s="156">
        <v>1</v>
      </c>
      <c r="L203" s="246">
        <v>0</v>
      </c>
      <c r="M203" s="246"/>
      <c r="N203" s="246">
        <f t="shared" si="40"/>
        <v>0</v>
      </c>
      <c r="O203" s="246"/>
      <c r="P203" s="246"/>
      <c r="Q203" s="246"/>
      <c r="R203" s="132"/>
      <c r="T203" s="157" t="s">
        <v>5</v>
      </c>
      <c r="U203" s="43" t="s">
        <v>39</v>
      </c>
      <c r="V203" s="158">
        <v>1.11</v>
      </c>
      <c r="W203" s="158">
        <f t="shared" si="41"/>
        <v>1.11</v>
      </c>
      <c r="X203" s="158">
        <v>1E-05</v>
      </c>
      <c r="Y203" s="158">
        <f t="shared" si="42"/>
        <v>1E-05</v>
      </c>
      <c r="Z203" s="158">
        <v>0.2</v>
      </c>
      <c r="AA203" s="159">
        <f t="shared" si="43"/>
        <v>0.2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 t="shared" si="44"/>
        <v>0</v>
      </c>
      <c r="BF203" s="160">
        <f t="shared" si="45"/>
        <v>0</v>
      </c>
      <c r="BG203" s="160">
        <f t="shared" si="46"/>
        <v>0</v>
      </c>
      <c r="BH203" s="160">
        <f t="shared" si="47"/>
        <v>0</v>
      </c>
      <c r="BI203" s="160">
        <f t="shared" si="48"/>
        <v>0</v>
      </c>
      <c r="BJ203" s="20" t="s">
        <v>79</v>
      </c>
      <c r="BK203" s="160">
        <f t="shared" si="49"/>
        <v>0</v>
      </c>
      <c r="BL203" s="20" t="s">
        <v>179</v>
      </c>
      <c r="BM203" s="20" t="s">
        <v>358</v>
      </c>
    </row>
    <row r="204" spans="2:65" s="1" customFormat="1" ht="44.25" customHeight="1">
      <c r="B204" s="130"/>
      <c r="C204" s="153" t="s">
        <v>359</v>
      </c>
      <c r="D204" s="153" t="s">
        <v>147</v>
      </c>
      <c r="E204" s="154" t="s">
        <v>360</v>
      </c>
      <c r="F204" s="267" t="s">
        <v>801</v>
      </c>
      <c r="G204" s="267"/>
      <c r="H204" s="267"/>
      <c r="I204" s="267"/>
      <c r="J204" s="155" t="s">
        <v>283</v>
      </c>
      <c r="K204" s="156">
        <v>1</v>
      </c>
      <c r="L204" s="246">
        <v>0</v>
      </c>
      <c r="M204" s="246"/>
      <c r="N204" s="246">
        <f t="shared" si="40"/>
        <v>0</v>
      </c>
      <c r="O204" s="246"/>
      <c r="P204" s="246"/>
      <c r="Q204" s="246"/>
      <c r="R204" s="132"/>
      <c r="T204" s="157" t="s">
        <v>5</v>
      </c>
      <c r="U204" s="43" t="s">
        <v>39</v>
      </c>
      <c r="V204" s="158">
        <v>0.978</v>
      </c>
      <c r="W204" s="158">
        <f t="shared" si="41"/>
        <v>0.978</v>
      </c>
      <c r="X204" s="158">
        <v>0.02154</v>
      </c>
      <c r="Y204" s="158">
        <f t="shared" si="42"/>
        <v>0.02154</v>
      </c>
      <c r="Z204" s="158">
        <v>0</v>
      </c>
      <c r="AA204" s="159">
        <f t="shared" si="43"/>
        <v>0</v>
      </c>
      <c r="AR204" s="20" t="s">
        <v>179</v>
      </c>
      <c r="AT204" s="20" t="s">
        <v>147</v>
      </c>
      <c r="AU204" s="20" t="s">
        <v>83</v>
      </c>
      <c r="AY204" s="20" t="s">
        <v>146</v>
      </c>
      <c r="BE204" s="160">
        <f t="shared" si="44"/>
        <v>0</v>
      </c>
      <c r="BF204" s="160">
        <f t="shared" si="45"/>
        <v>0</v>
      </c>
      <c r="BG204" s="160">
        <f t="shared" si="46"/>
        <v>0</v>
      </c>
      <c r="BH204" s="160">
        <f t="shared" si="47"/>
        <v>0</v>
      </c>
      <c r="BI204" s="160">
        <f t="shared" si="48"/>
        <v>0</v>
      </c>
      <c r="BJ204" s="20" t="s">
        <v>79</v>
      </c>
      <c r="BK204" s="160">
        <f t="shared" si="49"/>
        <v>0</v>
      </c>
      <c r="BL204" s="20" t="s">
        <v>179</v>
      </c>
      <c r="BM204" s="20" t="s">
        <v>361</v>
      </c>
    </row>
    <row r="205" spans="2:65" s="1" customFormat="1" ht="31.5" customHeight="1">
      <c r="B205" s="130"/>
      <c r="C205" s="153" t="s">
        <v>362</v>
      </c>
      <c r="D205" s="153" t="s">
        <v>147</v>
      </c>
      <c r="E205" s="154" t="s">
        <v>363</v>
      </c>
      <c r="F205" s="247" t="s">
        <v>364</v>
      </c>
      <c r="G205" s="247"/>
      <c r="H205" s="247"/>
      <c r="I205" s="247"/>
      <c r="J205" s="155" t="s">
        <v>178</v>
      </c>
      <c r="K205" s="156">
        <v>1</v>
      </c>
      <c r="L205" s="246">
        <v>0</v>
      </c>
      <c r="M205" s="246"/>
      <c r="N205" s="246">
        <f t="shared" si="40"/>
        <v>0</v>
      </c>
      <c r="O205" s="246"/>
      <c r="P205" s="246"/>
      <c r="Q205" s="246"/>
      <c r="R205" s="132"/>
      <c r="T205" s="157" t="s">
        <v>5</v>
      </c>
      <c r="U205" s="43" t="s">
        <v>39</v>
      </c>
      <c r="V205" s="158">
        <v>0.915</v>
      </c>
      <c r="W205" s="158">
        <f t="shared" si="41"/>
        <v>0.915</v>
      </c>
      <c r="X205" s="158">
        <v>0</v>
      </c>
      <c r="Y205" s="158">
        <f t="shared" si="42"/>
        <v>0</v>
      </c>
      <c r="Z205" s="158">
        <v>0.5</v>
      </c>
      <c r="AA205" s="159">
        <f t="shared" si="43"/>
        <v>0.5</v>
      </c>
      <c r="AR205" s="20" t="s">
        <v>179</v>
      </c>
      <c r="AT205" s="20" t="s">
        <v>147</v>
      </c>
      <c r="AU205" s="20" t="s">
        <v>83</v>
      </c>
      <c r="AY205" s="20" t="s">
        <v>146</v>
      </c>
      <c r="BE205" s="160">
        <f t="shared" si="44"/>
        <v>0</v>
      </c>
      <c r="BF205" s="160">
        <f t="shared" si="45"/>
        <v>0</v>
      </c>
      <c r="BG205" s="160">
        <f t="shared" si="46"/>
        <v>0</v>
      </c>
      <c r="BH205" s="160">
        <f t="shared" si="47"/>
        <v>0</v>
      </c>
      <c r="BI205" s="160">
        <f t="shared" si="48"/>
        <v>0</v>
      </c>
      <c r="BJ205" s="20" t="s">
        <v>79</v>
      </c>
      <c r="BK205" s="160">
        <f t="shared" si="49"/>
        <v>0</v>
      </c>
      <c r="BL205" s="20" t="s">
        <v>179</v>
      </c>
      <c r="BM205" s="20" t="s">
        <v>365</v>
      </c>
    </row>
    <row r="206" spans="2:65" s="1" customFormat="1" ht="31.5" customHeight="1">
      <c r="B206" s="130"/>
      <c r="C206" s="153" t="s">
        <v>366</v>
      </c>
      <c r="D206" s="153" t="s">
        <v>147</v>
      </c>
      <c r="E206" s="154" t="s">
        <v>367</v>
      </c>
      <c r="F206" s="247" t="s">
        <v>368</v>
      </c>
      <c r="G206" s="247"/>
      <c r="H206" s="247"/>
      <c r="I206" s="247"/>
      <c r="J206" s="155" t="s">
        <v>157</v>
      </c>
      <c r="K206" s="156">
        <v>0.7</v>
      </c>
      <c r="L206" s="246">
        <v>0</v>
      </c>
      <c r="M206" s="246"/>
      <c r="N206" s="246">
        <f t="shared" si="40"/>
        <v>0</v>
      </c>
      <c r="O206" s="246"/>
      <c r="P206" s="246"/>
      <c r="Q206" s="246"/>
      <c r="R206" s="132"/>
      <c r="T206" s="157" t="s">
        <v>5</v>
      </c>
      <c r="U206" s="43" t="s">
        <v>39</v>
      </c>
      <c r="V206" s="158">
        <v>4.043</v>
      </c>
      <c r="W206" s="158">
        <f t="shared" si="41"/>
        <v>2.8301</v>
      </c>
      <c r="X206" s="158">
        <v>0</v>
      </c>
      <c r="Y206" s="158">
        <f t="shared" si="42"/>
        <v>0</v>
      </c>
      <c r="Z206" s="158">
        <v>0</v>
      </c>
      <c r="AA206" s="159">
        <f t="shared" si="43"/>
        <v>0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 t="shared" si="44"/>
        <v>0</v>
      </c>
      <c r="BF206" s="160">
        <f t="shared" si="45"/>
        <v>0</v>
      </c>
      <c r="BG206" s="160">
        <f t="shared" si="46"/>
        <v>0</v>
      </c>
      <c r="BH206" s="160">
        <f t="shared" si="47"/>
        <v>0</v>
      </c>
      <c r="BI206" s="160">
        <f t="shared" si="48"/>
        <v>0</v>
      </c>
      <c r="BJ206" s="20" t="s">
        <v>79</v>
      </c>
      <c r="BK206" s="160">
        <f t="shared" si="49"/>
        <v>0</v>
      </c>
      <c r="BL206" s="20" t="s">
        <v>179</v>
      </c>
      <c r="BM206" s="20" t="s">
        <v>369</v>
      </c>
    </row>
    <row r="207" spans="2:65" s="1" customFormat="1" ht="31.5" customHeight="1">
      <c r="B207" s="130"/>
      <c r="C207" s="153" t="s">
        <v>370</v>
      </c>
      <c r="D207" s="153" t="s">
        <v>147</v>
      </c>
      <c r="E207" s="154" t="s">
        <v>371</v>
      </c>
      <c r="F207" s="247" t="s">
        <v>372</v>
      </c>
      <c r="G207" s="247"/>
      <c r="H207" s="247"/>
      <c r="I207" s="247"/>
      <c r="J207" s="155" t="s">
        <v>236</v>
      </c>
      <c r="K207" s="156">
        <v>0</v>
      </c>
      <c r="L207" s="246">
        <v>0</v>
      </c>
      <c r="M207" s="246"/>
      <c r="N207" s="246">
        <f t="shared" si="40"/>
        <v>0</v>
      </c>
      <c r="O207" s="246"/>
      <c r="P207" s="246"/>
      <c r="Q207" s="246"/>
      <c r="R207" s="132"/>
      <c r="T207" s="157" t="s">
        <v>5</v>
      </c>
      <c r="U207" s="43" t="s">
        <v>39</v>
      </c>
      <c r="V207" s="158">
        <v>0</v>
      </c>
      <c r="W207" s="158">
        <f t="shared" si="41"/>
        <v>0</v>
      </c>
      <c r="X207" s="158">
        <v>0</v>
      </c>
      <c r="Y207" s="158">
        <f t="shared" si="42"/>
        <v>0</v>
      </c>
      <c r="Z207" s="158">
        <v>0</v>
      </c>
      <c r="AA207" s="159">
        <f t="shared" si="43"/>
        <v>0</v>
      </c>
      <c r="AR207" s="20" t="s">
        <v>179</v>
      </c>
      <c r="AT207" s="20" t="s">
        <v>147</v>
      </c>
      <c r="AU207" s="20" t="s">
        <v>83</v>
      </c>
      <c r="AY207" s="20" t="s">
        <v>146</v>
      </c>
      <c r="BE207" s="160">
        <f t="shared" si="44"/>
        <v>0</v>
      </c>
      <c r="BF207" s="160">
        <f t="shared" si="45"/>
        <v>0</v>
      </c>
      <c r="BG207" s="160">
        <f t="shared" si="46"/>
        <v>0</v>
      </c>
      <c r="BH207" s="160">
        <f t="shared" si="47"/>
        <v>0</v>
      </c>
      <c r="BI207" s="160">
        <f t="shared" si="48"/>
        <v>0</v>
      </c>
      <c r="BJ207" s="20" t="s">
        <v>79</v>
      </c>
      <c r="BK207" s="160">
        <f t="shared" si="49"/>
        <v>0</v>
      </c>
      <c r="BL207" s="20" t="s">
        <v>179</v>
      </c>
      <c r="BM207" s="20" t="s">
        <v>373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50">
        <f>BK208</f>
        <v>0</v>
      </c>
      <c r="O208" s="251"/>
      <c r="P208" s="251"/>
      <c r="Q208" s="251"/>
      <c r="R208" s="145"/>
      <c r="T208" s="146"/>
      <c r="U208" s="143"/>
      <c r="V208" s="143"/>
      <c r="W208" s="147">
        <f>SUM(W209:W230)</f>
        <v>195.8848</v>
      </c>
      <c r="X208" s="143"/>
      <c r="Y208" s="147">
        <f>SUM(Y209:Y230)</f>
        <v>1.7112799999999995</v>
      </c>
      <c r="Z208" s="143"/>
      <c r="AA208" s="148">
        <f>SUM(AA209:AA230)</f>
        <v>0.6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SUM(BK209:BK230)</f>
        <v>0</v>
      </c>
    </row>
    <row r="209" spans="2:65" s="1" customFormat="1" ht="31.5" customHeight="1">
      <c r="B209" s="130"/>
      <c r="C209" s="153" t="s">
        <v>374</v>
      </c>
      <c r="D209" s="153" t="s">
        <v>147</v>
      </c>
      <c r="E209" s="154" t="s">
        <v>375</v>
      </c>
      <c r="F209" s="247" t="s">
        <v>376</v>
      </c>
      <c r="G209" s="247"/>
      <c r="H209" s="247"/>
      <c r="I209" s="247"/>
      <c r="J209" s="155" t="s">
        <v>184</v>
      </c>
      <c r="K209" s="156">
        <v>110</v>
      </c>
      <c r="L209" s="246">
        <v>0</v>
      </c>
      <c r="M209" s="246"/>
      <c r="N209" s="246">
        <f aca="true" t="shared" si="50" ref="N209:N220">ROUND(L209*K209,2)</f>
        <v>0</v>
      </c>
      <c r="O209" s="246"/>
      <c r="P209" s="246"/>
      <c r="Q209" s="246"/>
      <c r="R209" s="132"/>
      <c r="T209" s="157" t="s">
        <v>5</v>
      </c>
      <c r="U209" s="43" t="s">
        <v>39</v>
      </c>
      <c r="V209" s="158">
        <v>0.482</v>
      </c>
      <c r="W209" s="158">
        <f aca="true" t="shared" si="51" ref="W209:W220">V209*K209</f>
        <v>53.019999999999996</v>
      </c>
      <c r="X209" s="158">
        <v>0.00594</v>
      </c>
      <c r="Y209" s="158">
        <f aca="true" t="shared" si="52" ref="Y209:Y220">X209*K209</f>
        <v>0.6534</v>
      </c>
      <c r="Z209" s="158">
        <v>0</v>
      </c>
      <c r="AA209" s="159">
        <f aca="true" t="shared" si="53" ref="AA209:AA220">Z209*K209</f>
        <v>0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 aca="true" t="shared" si="54" ref="BE209:BE220">IF(U209="základní",N209,0)</f>
        <v>0</v>
      </c>
      <c r="BF209" s="160">
        <f aca="true" t="shared" si="55" ref="BF209:BF220">IF(U209="snížená",N209,0)</f>
        <v>0</v>
      </c>
      <c r="BG209" s="160">
        <f aca="true" t="shared" si="56" ref="BG209:BG220">IF(U209="zákl. přenesená",N209,0)</f>
        <v>0</v>
      </c>
      <c r="BH209" s="160">
        <f aca="true" t="shared" si="57" ref="BH209:BH220">IF(U209="sníž. přenesená",N209,0)</f>
        <v>0</v>
      </c>
      <c r="BI209" s="160">
        <f aca="true" t="shared" si="58" ref="BI209:BI220">IF(U209="nulová",N209,0)</f>
        <v>0</v>
      </c>
      <c r="BJ209" s="20" t="s">
        <v>79</v>
      </c>
      <c r="BK209" s="160">
        <f aca="true" t="shared" si="59" ref="BK209:BK220">ROUND(L209*K209,2)</f>
        <v>0</v>
      </c>
      <c r="BL209" s="20" t="s">
        <v>179</v>
      </c>
      <c r="BM209" s="20" t="s">
        <v>377</v>
      </c>
    </row>
    <row r="210" spans="2:65" s="1" customFormat="1" ht="31.5" customHeight="1">
      <c r="B210" s="130"/>
      <c r="C210" s="153" t="s">
        <v>378</v>
      </c>
      <c r="D210" s="153" t="s">
        <v>147</v>
      </c>
      <c r="E210" s="154" t="s">
        <v>379</v>
      </c>
      <c r="F210" s="247" t="s">
        <v>380</v>
      </c>
      <c r="G210" s="247"/>
      <c r="H210" s="247"/>
      <c r="I210" s="247"/>
      <c r="J210" s="155" t="s">
        <v>184</v>
      </c>
      <c r="K210" s="156">
        <v>25</v>
      </c>
      <c r="L210" s="246">
        <v>0</v>
      </c>
      <c r="M210" s="246"/>
      <c r="N210" s="246">
        <f t="shared" si="50"/>
        <v>0</v>
      </c>
      <c r="O210" s="246"/>
      <c r="P210" s="246"/>
      <c r="Q210" s="246"/>
      <c r="R210" s="132"/>
      <c r="T210" s="157" t="s">
        <v>5</v>
      </c>
      <c r="U210" s="43" t="s">
        <v>39</v>
      </c>
      <c r="V210" s="158">
        <v>0.517</v>
      </c>
      <c r="W210" s="158">
        <f t="shared" si="51"/>
        <v>12.925</v>
      </c>
      <c r="X210" s="158">
        <v>0.00296</v>
      </c>
      <c r="Y210" s="158">
        <f t="shared" si="52"/>
        <v>0.074</v>
      </c>
      <c r="Z210" s="158">
        <v>0</v>
      </c>
      <c r="AA210" s="159">
        <f t="shared" si="53"/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 t="shared" si="54"/>
        <v>0</v>
      </c>
      <c r="BF210" s="160">
        <f t="shared" si="55"/>
        <v>0</v>
      </c>
      <c r="BG210" s="160">
        <f t="shared" si="56"/>
        <v>0</v>
      </c>
      <c r="BH210" s="160">
        <f t="shared" si="57"/>
        <v>0</v>
      </c>
      <c r="BI210" s="160">
        <f t="shared" si="58"/>
        <v>0</v>
      </c>
      <c r="BJ210" s="20" t="s">
        <v>79</v>
      </c>
      <c r="BK210" s="160">
        <f t="shared" si="59"/>
        <v>0</v>
      </c>
      <c r="BL210" s="20" t="s">
        <v>179</v>
      </c>
      <c r="BM210" s="20" t="s">
        <v>381</v>
      </c>
    </row>
    <row r="211" spans="2:65" s="1" customFormat="1" ht="31.5" customHeight="1">
      <c r="B211" s="130"/>
      <c r="C211" s="153" t="s">
        <v>382</v>
      </c>
      <c r="D211" s="153" t="s">
        <v>147</v>
      </c>
      <c r="E211" s="154" t="s">
        <v>383</v>
      </c>
      <c r="F211" s="247" t="s">
        <v>384</v>
      </c>
      <c r="G211" s="247"/>
      <c r="H211" s="247"/>
      <c r="I211" s="247"/>
      <c r="J211" s="155" t="s">
        <v>184</v>
      </c>
      <c r="K211" s="156">
        <v>12</v>
      </c>
      <c r="L211" s="246">
        <v>0</v>
      </c>
      <c r="M211" s="246"/>
      <c r="N211" s="246">
        <f t="shared" si="50"/>
        <v>0</v>
      </c>
      <c r="O211" s="246"/>
      <c r="P211" s="246"/>
      <c r="Q211" s="246"/>
      <c r="R211" s="132"/>
      <c r="T211" s="157" t="s">
        <v>5</v>
      </c>
      <c r="U211" s="43" t="s">
        <v>39</v>
      </c>
      <c r="V211" s="158">
        <v>0.691</v>
      </c>
      <c r="W211" s="158">
        <f t="shared" si="51"/>
        <v>8.292</v>
      </c>
      <c r="X211" s="158">
        <v>0.0044</v>
      </c>
      <c r="Y211" s="158">
        <f t="shared" si="52"/>
        <v>0.0528</v>
      </c>
      <c r="Z211" s="158">
        <v>0</v>
      </c>
      <c r="AA211" s="159">
        <f t="shared" si="53"/>
        <v>0</v>
      </c>
      <c r="AR211" s="20" t="s">
        <v>179</v>
      </c>
      <c r="AT211" s="20" t="s">
        <v>147</v>
      </c>
      <c r="AU211" s="20" t="s">
        <v>83</v>
      </c>
      <c r="AY211" s="20" t="s">
        <v>146</v>
      </c>
      <c r="BE211" s="160">
        <f t="shared" si="54"/>
        <v>0</v>
      </c>
      <c r="BF211" s="160">
        <f t="shared" si="55"/>
        <v>0</v>
      </c>
      <c r="BG211" s="160">
        <f t="shared" si="56"/>
        <v>0</v>
      </c>
      <c r="BH211" s="160">
        <f t="shared" si="57"/>
        <v>0</v>
      </c>
      <c r="BI211" s="160">
        <f t="shared" si="58"/>
        <v>0</v>
      </c>
      <c r="BJ211" s="20" t="s">
        <v>79</v>
      </c>
      <c r="BK211" s="160">
        <f t="shared" si="59"/>
        <v>0</v>
      </c>
      <c r="BL211" s="20" t="s">
        <v>179</v>
      </c>
      <c r="BM211" s="20" t="s">
        <v>385</v>
      </c>
    </row>
    <row r="212" spans="2:65" s="1" customFormat="1" ht="31.5" customHeight="1">
      <c r="B212" s="130"/>
      <c r="C212" s="153" t="s">
        <v>386</v>
      </c>
      <c r="D212" s="153" t="s">
        <v>147</v>
      </c>
      <c r="E212" s="154" t="s">
        <v>387</v>
      </c>
      <c r="F212" s="247" t="s">
        <v>388</v>
      </c>
      <c r="G212" s="247"/>
      <c r="H212" s="247"/>
      <c r="I212" s="247"/>
      <c r="J212" s="155" t="s">
        <v>184</v>
      </c>
      <c r="K212" s="156">
        <v>60</v>
      </c>
      <c r="L212" s="246">
        <v>0</v>
      </c>
      <c r="M212" s="246"/>
      <c r="N212" s="246">
        <f t="shared" si="50"/>
        <v>0</v>
      </c>
      <c r="O212" s="246"/>
      <c r="P212" s="246"/>
      <c r="Q212" s="246"/>
      <c r="R212" s="132"/>
      <c r="T212" s="157" t="s">
        <v>5</v>
      </c>
      <c r="U212" s="43" t="s">
        <v>39</v>
      </c>
      <c r="V212" s="158">
        <v>0.784</v>
      </c>
      <c r="W212" s="158">
        <f t="shared" si="51"/>
        <v>47.04</v>
      </c>
      <c r="X212" s="158">
        <v>0.00629</v>
      </c>
      <c r="Y212" s="158">
        <f t="shared" si="52"/>
        <v>0.37739999999999996</v>
      </c>
      <c r="Z212" s="158">
        <v>0</v>
      </c>
      <c r="AA212" s="159">
        <f t="shared" si="53"/>
        <v>0</v>
      </c>
      <c r="AR212" s="20" t="s">
        <v>179</v>
      </c>
      <c r="AT212" s="20" t="s">
        <v>147</v>
      </c>
      <c r="AU212" s="20" t="s">
        <v>83</v>
      </c>
      <c r="AY212" s="20" t="s">
        <v>146</v>
      </c>
      <c r="BE212" s="160">
        <f t="shared" si="54"/>
        <v>0</v>
      </c>
      <c r="BF212" s="160">
        <f t="shared" si="55"/>
        <v>0</v>
      </c>
      <c r="BG212" s="160">
        <f t="shared" si="56"/>
        <v>0</v>
      </c>
      <c r="BH212" s="160">
        <f t="shared" si="57"/>
        <v>0</v>
      </c>
      <c r="BI212" s="160">
        <f t="shared" si="58"/>
        <v>0</v>
      </c>
      <c r="BJ212" s="20" t="s">
        <v>79</v>
      </c>
      <c r="BK212" s="160">
        <f t="shared" si="59"/>
        <v>0</v>
      </c>
      <c r="BL212" s="20" t="s">
        <v>179</v>
      </c>
      <c r="BM212" s="20" t="s">
        <v>389</v>
      </c>
    </row>
    <row r="213" spans="2:65" s="1" customFormat="1" ht="31.5" customHeight="1">
      <c r="B213" s="130"/>
      <c r="C213" s="153" t="s">
        <v>390</v>
      </c>
      <c r="D213" s="153" t="s">
        <v>147</v>
      </c>
      <c r="E213" s="154" t="s">
        <v>391</v>
      </c>
      <c r="F213" s="247" t="s">
        <v>392</v>
      </c>
      <c r="G213" s="247"/>
      <c r="H213" s="247"/>
      <c r="I213" s="247"/>
      <c r="J213" s="155" t="s">
        <v>178</v>
      </c>
      <c r="K213" s="156">
        <v>1</v>
      </c>
      <c r="L213" s="246">
        <v>0</v>
      </c>
      <c r="M213" s="246"/>
      <c r="N213" s="246">
        <f t="shared" si="50"/>
        <v>0</v>
      </c>
      <c r="O213" s="246"/>
      <c r="P213" s="246"/>
      <c r="Q213" s="246"/>
      <c r="R213" s="132"/>
      <c r="T213" s="157" t="s">
        <v>5</v>
      </c>
      <c r="U213" s="43" t="s">
        <v>39</v>
      </c>
      <c r="V213" s="158">
        <v>0.42</v>
      </c>
      <c r="W213" s="158">
        <f t="shared" si="51"/>
        <v>0.42</v>
      </c>
      <c r="X213" s="158">
        <v>0.0028</v>
      </c>
      <c r="Y213" s="158">
        <f t="shared" si="52"/>
        <v>0.0028</v>
      </c>
      <c r="Z213" s="158">
        <v>0.3</v>
      </c>
      <c r="AA213" s="159">
        <f t="shared" si="53"/>
        <v>0.3</v>
      </c>
      <c r="AR213" s="20" t="s">
        <v>179</v>
      </c>
      <c r="AT213" s="20" t="s">
        <v>147</v>
      </c>
      <c r="AU213" s="20" t="s">
        <v>83</v>
      </c>
      <c r="AY213" s="20" t="s">
        <v>146</v>
      </c>
      <c r="BE213" s="160">
        <f t="shared" si="54"/>
        <v>0</v>
      </c>
      <c r="BF213" s="160">
        <f t="shared" si="55"/>
        <v>0</v>
      </c>
      <c r="BG213" s="160">
        <f t="shared" si="56"/>
        <v>0</v>
      </c>
      <c r="BH213" s="160">
        <f t="shared" si="57"/>
        <v>0</v>
      </c>
      <c r="BI213" s="160">
        <f t="shared" si="58"/>
        <v>0</v>
      </c>
      <c r="BJ213" s="20" t="s">
        <v>79</v>
      </c>
      <c r="BK213" s="160">
        <f t="shared" si="59"/>
        <v>0</v>
      </c>
      <c r="BL213" s="20" t="s">
        <v>179</v>
      </c>
      <c r="BM213" s="20" t="s">
        <v>393</v>
      </c>
    </row>
    <row r="214" spans="2:65" s="1" customFormat="1" ht="31.5" customHeight="1">
      <c r="B214" s="130"/>
      <c r="C214" s="153" t="s">
        <v>394</v>
      </c>
      <c r="D214" s="153" t="s">
        <v>147</v>
      </c>
      <c r="E214" s="154" t="s">
        <v>395</v>
      </c>
      <c r="F214" s="247" t="s">
        <v>396</v>
      </c>
      <c r="G214" s="247"/>
      <c r="H214" s="247"/>
      <c r="I214" s="247"/>
      <c r="J214" s="155" t="s">
        <v>178</v>
      </c>
      <c r="K214" s="156">
        <v>1</v>
      </c>
      <c r="L214" s="246">
        <v>0</v>
      </c>
      <c r="M214" s="246"/>
      <c r="N214" s="246">
        <f t="shared" si="50"/>
        <v>0</v>
      </c>
      <c r="O214" s="246"/>
      <c r="P214" s="246"/>
      <c r="Q214" s="246"/>
      <c r="R214" s="132"/>
      <c r="T214" s="157" t="s">
        <v>5</v>
      </c>
      <c r="U214" s="43" t="s">
        <v>39</v>
      </c>
      <c r="V214" s="158">
        <v>0.42</v>
      </c>
      <c r="W214" s="158">
        <f t="shared" si="51"/>
        <v>0.42</v>
      </c>
      <c r="X214" s="158">
        <v>0.0028</v>
      </c>
      <c r="Y214" s="158">
        <f t="shared" si="52"/>
        <v>0.0028</v>
      </c>
      <c r="Z214" s="158">
        <v>0.3</v>
      </c>
      <c r="AA214" s="159">
        <f t="shared" si="53"/>
        <v>0.3</v>
      </c>
      <c r="AR214" s="20" t="s">
        <v>179</v>
      </c>
      <c r="AT214" s="20" t="s">
        <v>147</v>
      </c>
      <c r="AU214" s="20" t="s">
        <v>83</v>
      </c>
      <c r="AY214" s="20" t="s">
        <v>146</v>
      </c>
      <c r="BE214" s="160">
        <f t="shared" si="54"/>
        <v>0</v>
      </c>
      <c r="BF214" s="160">
        <f t="shared" si="55"/>
        <v>0</v>
      </c>
      <c r="BG214" s="160">
        <f t="shared" si="56"/>
        <v>0</v>
      </c>
      <c r="BH214" s="160">
        <f t="shared" si="57"/>
        <v>0</v>
      </c>
      <c r="BI214" s="160">
        <f t="shared" si="58"/>
        <v>0</v>
      </c>
      <c r="BJ214" s="20" t="s">
        <v>79</v>
      </c>
      <c r="BK214" s="160">
        <f t="shared" si="59"/>
        <v>0</v>
      </c>
      <c r="BL214" s="20" t="s">
        <v>179</v>
      </c>
      <c r="BM214" s="20" t="s">
        <v>397</v>
      </c>
    </row>
    <row r="215" spans="2:65" s="1" customFormat="1" ht="31.5" customHeight="1">
      <c r="B215" s="130"/>
      <c r="C215" s="153" t="s">
        <v>398</v>
      </c>
      <c r="D215" s="153" t="s">
        <v>147</v>
      </c>
      <c r="E215" s="154" t="s">
        <v>399</v>
      </c>
      <c r="F215" s="247" t="s">
        <v>400</v>
      </c>
      <c r="G215" s="247"/>
      <c r="H215" s="247"/>
      <c r="I215" s="247"/>
      <c r="J215" s="155" t="s">
        <v>184</v>
      </c>
      <c r="K215" s="156">
        <v>6</v>
      </c>
      <c r="L215" s="246">
        <v>0</v>
      </c>
      <c r="M215" s="246"/>
      <c r="N215" s="246">
        <f t="shared" si="50"/>
        <v>0</v>
      </c>
      <c r="O215" s="246"/>
      <c r="P215" s="246"/>
      <c r="Q215" s="246"/>
      <c r="R215" s="132"/>
      <c r="T215" s="157" t="s">
        <v>5</v>
      </c>
      <c r="U215" s="43" t="s">
        <v>39</v>
      </c>
      <c r="V215" s="158">
        <v>0.837</v>
      </c>
      <c r="W215" s="158">
        <f t="shared" si="51"/>
        <v>5.022</v>
      </c>
      <c r="X215" s="158">
        <v>0.00829</v>
      </c>
      <c r="Y215" s="158">
        <f t="shared" si="52"/>
        <v>0.049740000000000006</v>
      </c>
      <c r="Z215" s="158">
        <v>0</v>
      </c>
      <c r="AA215" s="159">
        <f t="shared" si="53"/>
        <v>0</v>
      </c>
      <c r="AR215" s="20" t="s">
        <v>179</v>
      </c>
      <c r="AT215" s="20" t="s">
        <v>147</v>
      </c>
      <c r="AU215" s="20" t="s">
        <v>83</v>
      </c>
      <c r="AY215" s="20" t="s">
        <v>146</v>
      </c>
      <c r="BE215" s="160">
        <f t="shared" si="54"/>
        <v>0</v>
      </c>
      <c r="BF215" s="160">
        <f t="shared" si="55"/>
        <v>0</v>
      </c>
      <c r="BG215" s="160">
        <f t="shared" si="56"/>
        <v>0</v>
      </c>
      <c r="BH215" s="160">
        <f t="shared" si="57"/>
        <v>0</v>
      </c>
      <c r="BI215" s="160">
        <f t="shared" si="58"/>
        <v>0</v>
      </c>
      <c r="BJ215" s="20" t="s">
        <v>79</v>
      </c>
      <c r="BK215" s="160">
        <f t="shared" si="59"/>
        <v>0</v>
      </c>
      <c r="BL215" s="20" t="s">
        <v>179</v>
      </c>
      <c r="BM215" s="20" t="s">
        <v>401</v>
      </c>
    </row>
    <row r="216" spans="2:65" s="1" customFormat="1" ht="31.5" customHeight="1">
      <c r="B216" s="130"/>
      <c r="C216" s="153" t="s">
        <v>402</v>
      </c>
      <c r="D216" s="153" t="s">
        <v>147</v>
      </c>
      <c r="E216" s="154" t="s">
        <v>403</v>
      </c>
      <c r="F216" s="247" t="s">
        <v>404</v>
      </c>
      <c r="G216" s="247"/>
      <c r="H216" s="247"/>
      <c r="I216" s="247"/>
      <c r="J216" s="155" t="s">
        <v>184</v>
      </c>
      <c r="K216" s="156">
        <v>1</v>
      </c>
      <c r="L216" s="246">
        <v>0</v>
      </c>
      <c r="M216" s="246"/>
      <c r="N216" s="246">
        <f t="shared" si="50"/>
        <v>0</v>
      </c>
      <c r="O216" s="246"/>
      <c r="P216" s="246"/>
      <c r="Q216" s="246"/>
      <c r="R216" s="132"/>
      <c r="T216" s="157" t="s">
        <v>5</v>
      </c>
      <c r="U216" s="43" t="s">
        <v>39</v>
      </c>
      <c r="V216" s="158">
        <v>0.991</v>
      </c>
      <c r="W216" s="158">
        <f t="shared" si="51"/>
        <v>0.991</v>
      </c>
      <c r="X216" s="158">
        <v>0.00908</v>
      </c>
      <c r="Y216" s="158">
        <f t="shared" si="52"/>
        <v>0.00908</v>
      </c>
      <c r="Z216" s="158">
        <v>0</v>
      </c>
      <c r="AA216" s="159">
        <f t="shared" si="53"/>
        <v>0</v>
      </c>
      <c r="AR216" s="20" t="s">
        <v>179</v>
      </c>
      <c r="AT216" s="20" t="s">
        <v>147</v>
      </c>
      <c r="AU216" s="20" t="s">
        <v>83</v>
      </c>
      <c r="AY216" s="20" t="s">
        <v>146</v>
      </c>
      <c r="BE216" s="160">
        <f t="shared" si="54"/>
        <v>0</v>
      </c>
      <c r="BF216" s="160">
        <f t="shared" si="55"/>
        <v>0</v>
      </c>
      <c r="BG216" s="160">
        <f t="shared" si="56"/>
        <v>0</v>
      </c>
      <c r="BH216" s="160">
        <f t="shared" si="57"/>
        <v>0</v>
      </c>
      <c r="BI216" s="160">
        <f t="shared" si="58"/>
        <v>0</v>
      </c>
      <c r="BJ216" s="20" t="s">
        <v>79</v>
      </c>
      <c r="BK216" s="160">
        <f t="shared" si="59"/>
        <v>0</v>
      </c>
      <c r="BL216" s="20" t="s">
        <v>179</v>
      </c>
      <c r="BM216" s="20" t="s">
        <v>405</v>
      </c>
    </row>
    <row r="217" spans="2:65" s="1" customFormat="1" ht="31.5" customHeight="1">
      <c r="B217" s="130"/>
      <c r="C217" s="153" t="s">
        <v>406</v>
      </c>
      <c r="D217" s="153" t="s">
        <v>147</v>
      </c>
      <c r="E217" s="154" t="s">
        <v>407</v>
      </c>
      <c r="F217" s="247" t="s">
        <v>408</v>
      </c>
      <c r="G217" s="247"/>
      <c r="H217" s="247"/>
      <c r="I217" s="247"/>
      <c r="J217" s="155" t="s">
        <v>184</v>
      </c>
      <c r="K217" s="156">
        <v>12</v>
      </c>
      <c r="L217" s="246">
        <v>0</v>
      </c>
      <c r="M217" s="246"/>
      <c r="N217" s="246">
        <f t="shared" si="50"/>
        <v>0</v>
      </c>
      <c r="O217" s="246"/>
      <c r="P217" s="246"/>
      <c r="Q217" s="246"/>
      <c r="R217" s="132"/>
      <c r="T217" s="157" t="s">
        <v>5</v>
      </c>
      <c r="U217" s="43" t="s">
        <v>39</v>
      </c>
      <c r="V217" s="158">
        <v>1.157</v>
      </c>
      <c r="W217" s="158">
        <f t="shared" si="51"/>
        <v>13.884</v>
      </c>
      <c r="X217" s="158">
        <v>0.01228</v>
      </c>
      <c r="Y217" s="158">
        <f t="shared" si="52"/>
        <v>0.14736</v>
      </c>
      <c r="Z217" s="158">
        <v>0</v>
      </c>
      <c r="AA217" s="159">
        <f t="shared" si="53"/>
        <v>0</v>
      </c>
      <c r="AR217" s="20" t="s">
        <v>179</v>
      </c>
      <c r="AT217" s="20" t="s">
        <v>147</v>
      </c>
      <c r="AU217" s="20" t="s">
        <v>83</v>
      </c>
      <c r="AY217" s="20" t="s">
        <v>146</v>
      </c>
      <c r="BE217" s="160">
        <f t="shared" si="54"/>
        <v>0</v>
      </c>
      <c r="BF217" s="160">
        <f t="shared" si="55"/>
        <v>0</v>
      </c>
      <c r="BG217" s="160">
        <f t="shared" si="56"/>
        <v>0</v>
      </c>
      <c r="BH217" s="160">
        <f t="shared" si="57"/>
        <v>0</v>
      </c>
      <c r="BI217" s="160">
        <f t="shared" si="58"/>
        <v>0</v>
      </c>
      <c r="BJ217" s="20" t="s">
        <v>79</v>
      </c>
      <c r="BK217" s="160">
        <f t="shared" si="59"/>
        <v>0</v>
      </c>
      <c r="BL217" s="20" t="s">
        <v>179</v>
      </c>
      <c r="BM217" s="20" t="s">
        <v>409</v>
      </c>
    </row>
    <row r="218" spans="2:65" s="1" customFormat="1" ht="31.5" customHeight="1">
      <c r="B218" s="130"/>
      <c r="C218" s="153" t="s">
        <v>410</v>
      </c>
      <c r="D218" s="153" t="s">
        <v>147</v>
      </c>
      <c r="E218" s="154" t="s">
        <v>411</v>
      </c>
      <c r="F218" s="247" t="s">
        <v>412</v>
      </c>
      <c r="G218" s="247"/>
      <c r="H218" s="247"/>
      <c r="I218" s="247"/>
      <c r="J218" s="155" t="s">
        <v>184</v>
      </c>
      <c r="K218" s="156">
        <v>12</v>
      </c>
      <c r="L218" s="246">
        <v>0</v>
      </c>
      <c r="M218" s="246"/>
      <c r="N218" s="246">
        <f t="shared" si="50"/>
        <v>0</v>
      </c>
      <c r="O218" s="246"/>
      <c r="P218" s="246"/>
      <c r="Q218" s="246"/>
      <c r="R218" s="132"/>
      <c r="T218" s="157" t="s">
        <v>5</v>
      </c>
      <c r="U218" s="43" t="s">
        <v>39</v>
      </c>
      <c r="V218" s="158">
        <v>1.4</v>
      </c>
      <c r="W218" s="158">
        <f t="shared" si="51"/>
        <v>16.799999999999997</v>
      </c>
      <c r="X218" s="158">
        <v>0.01312</v>
      </c>
      <c r="Y218" s="158">
        <f t="shared" si="52"/>
        <v>0.15744</v>
      </c>
      <c r="Z218" s="158">
        <v>0</v>
      </c>
      <c r="AA218" s="159">
        <f t="shared" si="53"/>
        <v>0</v>
      </c>
      <c r="AR218" s="20" t="s">
        <v>179</v>
      </c>
      <c r="AT218" s="20" t="s">
        <v>147</v>
      </c>
      <c r="AU218" s="20" t="s">
        <v>83</v>
      </c>
      <c r="AY218" s="20" t="s">
        <v>146</v>
      </c>
      <c r="BE218" s="160">
        <f t="shared" si="54"/>
        <v>0</v>
      </c>
      <c r="BF218" s="160">
        <f t="shared" si="55"/>
        <v>0</v>
      </c>
      <c r="BG218" s="160">
        <f t="shared" si="56"/>
        <v>0</v>
      </c>
      <c r="BH218" s="160">
        <f t="shared" si="57"/>
        <v>0</v>
      </c>
      <c r="BI218" s="160">
        <f t="shared" si="58"/>
        <v>0</v>
      </c>
      <c r="BJ218" s="20" t="s">
        <v>79</v>
      </c>
      <c r="BK218" s="160">
        <f t="shared" si="59"/>
        <v>0</v>
      </c>
      <c r="BL218" s="20" t="s">
        <v>179</v>
      </c>
      <c r="BM218" s="20" t="s">
        <v>413</v>
      </c>
    </row>
    <row r="219" spans="2:65" s="1" customFormat="1" ht="31.5" customHeight="1">
      <c r="B219" s="130"/>
      <c r="C219" s="153" t="s">
        <v>414</v>
      </c>
      <c r="D219" s="153" t="s">
        <v>147</v>
      </c>
      <c r="E219" s="154" t="s">
        <v>415</v>
      </c>
      <c r="F219" s="247" t="s">
        <v>416</v>
      </c>
      <c r="G219" s="247"/>
      <c r="H219" s="247"/>
      <c r="I219" s="247"/>
      <c r="J219" s="155" t="s">
        <v>184</v>
      </c>
      <c r="K219" s="156">
        <v>16</v>
      </c>
      <c r="L219" s="246">
        <v>0</v>
      </c>
      <c r="M219" s="246"/>
      <c r="N219" s="246">
        <f t="shared" si="50"/>
        <v>0</v>
      </c>
      <c r="O219" s="246"/>
      <c r="P219" s="246"/>
      <c r="Q219" s="246"/>
      <c r="R219" s="132"/>
      <c r="T219" s="157" t="s">
        <v>5</v>
      </c>
      <c r="U219" s="43" t="s">
        <v>39</v>
      </c>
      <c r="V219" s="158">
        <v>1.612</v>
      </c>
      <c r="W219" s="158">
        <f t="shared" si="51"/>
        <v>25.792</v>
      </c>
      <c r="X219" s="158">
        <v>0.0115</v>
      </c>
      <c r="Y219" s="158">
        <f t="shared" si="52"/>
        <v>0.184</v>
      </c>
      <c r="Z219" s="158">
        <v>0</v>
      </c>
      <c r="AA219" s="159">
        <f t="shared" si="53"/>
        <v>0</v>
      </c>
      <c r="AR219" s="20" t="s">
        <v>179</v>
      </c>
      <c r="AT219" s="20" t="s">
        <v>147</v>
      </c>
      <c r="AU219" s="20" t="s">
        <v>83</v>
      </c>
      <c r="AY219" s="20" t="s">
        <v>146</v>
      </c>
      <c r="BE219" s="160">
        <f t="shared" si="54"/>
        <v>0</v>
      </c>
      <c r="BF219" s="160">
        <f t="shared" si="55"/>
        <v>0</v>
      </c>
      <c r="BG219" s="160">
        <f t="shared" si="56"/>
        <v>0</v>
      </c>
      <c r="BH219" s="160">
        <f t="shared" si="57"/>
        <v>0</v>
      </c>
      <c r="BI219" s="160">
        <f t="shared" si="58"/>
        <v>0</v>
      </c>
      <c r="BJ219" s="20" t="s">
        <v>79</v>
      </c>
      <c r="BK219" s="160">
        <f t="shared" si="59"/>
        <v>0</v>
      </c>
      <c r="BL219" s="20" t="s">
        <v>179</v>
      </c>
      <c r="BM219" s="20" t="s">
        <v>417</v>
      </c>
    </row>
    <row r="220" spans="2:65" s="1" customFormat="1" ht="31.5" customHeight="1">
      <c r="B220" s="130"/>
      <c r="C220" s="153" t="s">
        <v>418</v>
      </c>
      <c r="D220" s="153" t="s">
        <v>147</v>
      </c>
      <c r="E220" s="154" t="s">
        <v>419</v>
      </c>
      <c r="F220" s="247" t="s">
        <v>420</v>
      </c>
      <c r="G220" s="247"/>
      <c r="H220" s="247"/>
      <c r="I220" s="247"/>
      <c r="J220" s="155" t="s">
        <v>184</v>
      </c>
      <c r="K220" s="156">
        <v>37</v>
      </c>
      <c r="L220" s="246">
        <v>0</v>
      </c>
      <c r="M220" s="246"/>
      <c r="N220" s="246">
        <f t="shared" si="50"/>
        <v>0</v>
      </c>
      <c r="O220" s="246"/>
      <c r="P220" s="246"/>
      <c r="Q220" s="246"/>
      <c r="R220" s="132"/>
      <c r="T220" s="157" t="s">
        <v>5</v>
      </c>
      <c r="U220" s="43" t="s">
        <v>39</v>
      </c>
      <c r="V220" s="158">
        <v>0.021</v>
      </c>
      <c r="W220" s="158">
        <f t="shared" si="51"/>
        <v>0.777</v>
      </c>
      <c r="X220" s="158">
        <v>0</v>
      </c>
      <c r="Y220" s="158">
        <f t="shared" si="52"/>
        <v>0</v>
      </c>
      <c r="Z220" s="158">
        <v>0</v>
      </c>
      <c r="AA220" s="159">
        <f t="shared" si="53"/>
        <v>0</v>
      </c>
      <c r="AR220" s="20" t="s">
        <v>179</v>
      </c>
      <c r="AT220" s="20" t="s">
        <v>147</v>
      </c>
      <c r="AU220" s="20" t="s">
        <v>83</v>
      </c>
      <c r="AY220" s="20" t="s">
        <v>146</v>
      </c>
      <c r="BE220" s="160">
        <f t="shared" si="54"/>
        <v>0</v>
      </c>
      <c r="BF220" s="160">
        <f t="shared" si="55"/>
        <v>0</v>
      </c>
      <c r="BG220" s="160">
        <f t="shared" si="56"/>
        <v>0</v>
      </c>
      <c r="BH220" s="160">
        <f t="shared" si="57"/>
        <v>0</v>
      </c>
      <c r="BI220" s="160">
        <f t="shared" si="58"/>
        <v>0</v>
      </c>
      <c r="BJ220" s="20" t="s">
        <v>79</v>
      </c>
      <c r="BK220" s="160">
        <f t="shared" si="59"/>
        <v>0</v>
      </c>
      <c r="BL220" s="20" t="s">
        <v>179</v>
      </c>
      <c r="BM220" s="20" t="s">
        <v>421</v>
      </c>
    </row>
    <row r="221" spans="2:51" s="10" customFormat="1" ht="22.5" customHeight="1">
      <c r="B221" s="161"/>
      <c r="C221" s="162"/>
      <c r="D221" s="162"/>
      <c r="E221" s="163" t="s">
        <v>5</v>
      </c>
      <c r="F221" s="248" t="s">
        <v>422</v>
      </c>
      <c r="G221" s="249"/>
      <c r="H221" s="249"/>
      <c r="I221" s="249"/>
      <c r="J221" s="162"/>
      <c r="K221" s="164">
        <v>37</v>
      </c>
      <c r="L221" s="162"/>
      <c r="M221" s="162"/>
      <c r="N221" s="162"/>
      <c r="O221" s="162"/>
      <c r="P221" s="162"/>
      <c r="Q221" s="162"/>
      <c r="R221" s="165"/>
      <c r="T221" s="166"/>
      <c r="U221" s="162"/>
      <c r="V221" s="162"/>
      <c r="W221" s="162"/>
      <c r="X221" s="162"/>
      <c r="Y221" s="162"/>
      <c r="Z221" s="162"/>
      <c r="AA221" s="167"/>
      <c r="AT221" s="168" t="s">
        <v>154</v>
      </c>
      <c r="AU221" s="168" t="s">
        <v>83</v>
      </c>
      <c r="AV221" s="10" t="s">
        <v>83</v>
      </c>
      <c r="AW221" s="10" t="s">
        <v>32</v>
      </c>
      <c r="AX221" s="10" t="s">
        <v>79</v>
      </c>
      <c r="AY221" s="168" t="s">
        <v>146</v>
      </c>
    </row>
    <row r="222" spans="2:65" s="1" customFormat="1" ht="31.5" customHeight="1">
      <c r="B222" s="130"/>
      <c r="C222" s="153" t="s">
        <v>423</v>
      </c>
      <c r="D222" s="153" t="s">
        <v>147</v>
      </c>
      <c r="E222" s="154" t="s">
        <v>424</v>
      </c>
      <c r="F222" s="247" t="s">
        <v>425</v>
      </c>
      <c r="G222" s="247"/>
      <c r="H222" s="247"/>
      <c r="I222" s="247"/>
      <c r="J222" s="155" t="s">
        <v>184</v>
      </c>
      <c r="K222" s="156">
        <v>170</v>
      </c>
      <c r="L222" s="246">
        <v>0</v>
      </c>
      <c r="M222" s="246"/>
      <c r="N222" s="246">
        <f>ROUND(L222*K222,2)</f>
        <v>0</v>
      </c>
      <c r="O222" s="246"/>
      <c r="P222" s="246"/>
      <c r="Q222" s="246"/>
      <c r="R222" s="132"/>
      <c r="T222" s="157" t="s">
        <v>5</v>
      </c>
      <c r="U222" s="43" t="s">
        <v>39</v>
      </c>
      <c r="V222" s="158">
        <v>0.032</v>
      </c>
      <c r="W222" s="158">
        <f>V222*K222</f>
        <v>5.44</v>
      </c>
      <c r="X222" s="158">
        <v>0</v>
      </c>
      <c r="Y222" s="158">
        <f>X222*K222</f>
        <v>0</v>
      </c>
      <c r="Z222" s="158">
        <v>0</v>
      </c>
      <c r="AA222" s="159">
        <f>Z222*K222</f>
        <v>0</v>
      </c>
      <c r="AR222" s="20" t="s">
        <v>179</v>
      </c>
      <c r="AT222" s="20" t="s">
        <v>147</v>
      </c>
      <c r="AU222" s="20" t="s">
        <v>83</v>
      </c>
      <c r="AY222" s="20" t="s">
        <v>146</v>
      </c>
      <c r="BE222" s="160">
        <f>IF(U222="základní",N222,0)</f>
        <v>0</v>
      </c>
      <c r="BF222" s="160">
        <f>IF(U222="snížená",N222,0)</f>
        <v>0</v>
      </c>
      <c r="BG222" s="160">
        <f>IF(U222="zákl. přenesená",N222,0)</f>
        <v>0</v>
      </c>
      <c r="BH222" s="160">
        <f>IF(U222="sníž. přenesená",N222,0)</f>
        <v>0</v>
      </c>
      <c r="BI222" s="160">
        <f>IF(U222="nulová",N222,0)</f>
        <v>0</v>
      </c>
      <c r="BJ222" s="20" t="s">
        <v>79</v>
      </c>
      <c r="BK222" s="160">
        <f>ROUND(L222*K222,2)</f>
        <v>0</v>
      </c>
      <c r="BL222" s="20" t="s">
        <v>179</v>
      </c>
      <c r="BM222" s="20" t="s">
        <v>426</v>
      </c>
    </row>
    <row r="223" spans="2:65" s="1" customFormat="1" ht="31.5" customHeight="1">
      <c r="B223" s="130"/>
      <c r="C223" s="153" t="s">
        <v>427</v>
      </c>
      <c r="D223" s="153" t="s">
        <v>147</v>
      </c>
      <c r="E223" s="154" t="s">
        <v>428</v>
      </c>
      <c r="F223" s="247" t="s">
        <v>429</v>
      </c>
      <c r="G223" s="247"/>
      <c r="H223" s="247"/>
      <c r="I223" s="247"/>
      <c r="J223" s="155" t="s">
        <v>184</v>
      </c>
      <c r="K223" s="156">
        <v>7</v>
      </c>
      <c r="L223" s="246">
        <v>0</v>
      </c>
      <c r="M223" s="246"/>
      <c r="N223" s="246">
        <f>ROUND(L223*K223,2)</f>
        <v>0</v>
      </c>
      <c r="O223" s="246"/>
      <c r="P223" s="246"/>
      <c r="Q223" s="246"/>
      <c r="R223" s="132"/>
      <c r="T223" s="157" t="s">
        <v>5</v>
      </c>
      <c r="U223" s="43" t="s">
        <v>39</v>
      </c>
      <c r="V223" s="158">
        <v>0.042</v>
      </c>
      <c r="W223" s="158">
        <f>V223*K223</f>
        <v>0.29400000000000004</v>
      </c>
      <c r="X223" s="158">
        <v>0</v>
      </c>
      <c r="Y223" s="158">
        <f>X223*K223</f>
        <v>0</v>
      </c>
      <c r="Z223" s="158">
        <v>0</v>
      </c>
      <c r="AA223" s="159">
        <f>Z223*K223</f>
        <v>0</v>
      </c>
      <c r="AR223" s="20" t="s">
        <v>179</v>
      </c>
      <c r="AT223" s="20" t="s">
        <v>147</v>
      </c>
      <c r="AU223" s="20" t="s">
        <v>83</v>
      </c>
      <c r="AY223" s="20" t="s">
        <v>146</v>
      </c>
      <c r="BE223" s="160">
        <f>IF(U223="základní",N223,0)</f>
        <v>0</v>
      </c>
      <c r="BF223" s="160">
        <f>IF(U223="snížená",N223,0)</f>
        <v>0</v>
      </c>
      <c r="BG223" s="160">
        <f>IF(U223="zákl. přenesená",N223,0)</f>
        <v>0</v>
      </c>
      <c r="BH223" s="160">
        <f>IF(U223="sníž. přenesená",N223,0)</f>
        <v>0</v>
      </c>
      <c r="BI223" s="160">
        <f>IF(U223="nulová",N223,0)</f>
        <v>0</v>
      </c>
      <c r="BJ223" s="20" t="s">
        <v>79</v>
      </c>
      <c r="BK223" s="160">
        <f>ROUND(L223*K223,2)</f>
        <v>0</v>
      </c>
      <c r="BL223" s="20" t="s">
        <v>179</v>
      </c>
      <c r="BM223" s="20" t="s">
        <v>430</v>
      </c>
    </row>
    <row r="224" spans="2:51" s="10" customFormat="1" ht="22.5" customHeight="1">
      <c r="B224" s="161"/>
      <c r="C224" s="162"/>
      <c r="D224" s="162"/>
      <c r="E224" s="163" t="s">
        <v>5</v>
      </c>
      <c r="F224" s="248" t="s">
        <v>431</v>
      </c>
      <c r="G224" s="249"/>
      <c r="H224" s="249"/>
      <c r="I224" s="249"/>
      <c r="J224" s="162"/>
      <c r="K224" s="164">
        <v>7</v>
      </c>
      <c r="L224" s="162"/>
      <c r="M224" s="162"/>
      <c r="N224" s="162"/>
      <c r="O224" s="162"/>
      <c r="P224" s="162"/>
      <c r="Q224" s="162"/>
      <c r="R224" s="165"/>
      <c r="T224" s="166"/>
      <c r="U224" s="162"/>
      <c r="V224" s="162"/>
      <c r="W224" s="162"/>
      <c r="X224" s="162"/>
      <c r="Y224" s="162"/>
      <c r="Z224" s="162"/>
      <c r="AA224" s="167"/>
      <c r="AT224" s="168" t="s">
        <v>154</v>
      </c>
      <c r="AU224" s="168" t="s">
        <v>83</v>
      </c>
      <c r="AV224" s="10" t="s">
        <v>83</v>
      </c>
      <c r="AW224" s="10" t="s">
        <v>32</v>
      </c>
      <c r="AX224" s="10" t="s">
        <v>79</v>
      </c>
      <c r="AY224" s="168" t="s">
        <v>146</v>
      </c>
    </row>
    <row r="225" spans="2:65" s="1" customFormat="1" ht="31.5" customHeight="1">
      <c r="B225" s="130"/>
      <c r="C225" s="153" t="s">
        <v>432</v>
      </c>
      <c r="D225" s="153" t="s">
        <v>147</v>
      </c>
      <c r="E225" s="154" t="s">
        <v>433</v>
      </c>
      <c r="F225" s="247" t="s">
        <v>434</v>
      </c>
      <c r="G225" s="247"/>
      <c r="H225" s="247"/>
      <c r="I225" s="247"/>
      <c r="J225" s="155" t="s">
        <v>184</v>
      </c>
      <c r="K225" s="156">
        <v>24</v>
      </c>
      <c r="L225" s="246">
        <v>0</v>
      </c>
      <c r="M225" s="246"/>
      <c r="N225" s="246">
        <f>ROUND(L225*K225,2)</f>
        <v>0</v>
      </c>
      <c r="O225" s="246"/>
      <c r="P225" s="246"/>
      <c r="Q225" s="246"/>
      <c r="R225" s="132"/>
      <c r="T225" s="157" t="s">
        <v>5</v>
      </c>
      <c r="U225" s="43" t="s">
        <v>39</v>
      </c>
      <c r="V225" s="158">
        <v>0.053</v>
      </c>
      <c r="W225" s="158">
        <f>V225*K225</f>
        <v>1.272</v>
      </c>
      <c r="X225" s="158">
        <v>0</v>
      </c>
      <c r="Y225" s="158">
        <f>X225*K225</f>
        <v>0</v>
      </c>
      <c r="Z225" s="158">
        <v>0</v>
      </c>
      <c r="AA225" s="159">
        <f>Z225*K225</f>
        <v>0</v>
      </c>
      <c r="AR225" s="20" t="s">
        <v>179</v>
      </c>
      <c r="AT225" s="20" t="s">
        <v>147</v>
      </c>
      <c r="AU225" s="20" t="s">
        <v>83</v>
      </c>
      <c r="AY225" s="20" t="s">
        <v>146</v>
      </c>
      <c r="BE225" s="160">
        <f>IF(U225="základní",N225,0)</f>
        <v>0</v>
      </c>
      <c r="BF225" s="160">
        <f>IF(U225="snížená",N225,0)</f>
        <v>0</v>
      </c>
      <c r="BG225" s="160">
        <f>IF(U225="zákl. přenesená",N225,0)</f>
        <v>0</v>
      </c>
      <c r="BH225" s="160">
        <f>IF(U225="sníž. přenesená",N225,0)</f>
        <v>0</v>
      </c>
      <c r="BI225" s="160">
        <f>IF(U225="nulová",N225,0)</f>
        <v>0</v>
      </c>
      <c r="BJ225" s="20" t="s">
        <v>79</v>
      </c>
      <c r="BK225" s="160">
        <f>ROUND(L225*K225,2)</f>
        <v>0</v>
      </c>
      <c r="BL225" s="20" t="s">
        <v>179</v>
      </c>
      <c r="BM225" s="20" t="s">
        <v>435</v>
      </c>
    </row>
    <row r="226" spans="2:51" s="10" customFormat="1" ht="22.5" customHeight="1">
      <c r="B226" s="161"/>
      <c r="C226" s="162"/>
      <c r="D226" s="162"/>
      <c r="E226" s="163" t="s">
        <v>5</v>
      </c>
      <c r="F226" s="248" t="s">
        <v>436</v>
      </c>
      <c r="G226" s="249"/>
      <c r="H226" s="249"/>
      <c r="I226" s="249"/>
      <c r="J226" s="162"/>
      <c r="K226" s="164">
        <v>24</v>
      </c>
      <c r="L226" s="162"/>
      <c r="M226" s="162"/>
      <c r="N226" s="162"/>
      <c r="O226" s="162"/>
      <c r="P226" s="162"/>
      <c r="Q226" s="162"/>
      <c r="R226" s="165"/>
      <c r="T226" s="166"/>
      <c r="U226" s="162"/>
      <c r="V226" s="162"/>
      <c r="W226" s="162"/>
      <c r="X226" s="162"/>
      <c r="Y226" s="162"/>
      <c r="Z226" s="162"/>
      <c r="AA226" s="167"/>
      <c r="AT226" s="168" t="s">
        <v>154</v>
      </c>
      <c r="AU226" s="168" t="s">
        <v>83</v>
      </c>
      <c r="AV226" s="10" t="s">
        <v>83</v>
      </c>
      <c r="AW226" s="10" t="s">
        <v>32</v>
      </c>
      <c r="AX226" s="10" t="s">
        <v>79</v>
      </c>
      <c r="AY226" s="168" t="s">
        <v>146</v>
      </c>
    </row>
    <row r="227" spans="2:65" s="1" customFormat="1" ht="31.5" customHeight="1">
      <c r="B227" s="130"/>
      <c r="C227" s="153" t="s">
        <v>437</v>
      </c>
      <c r="D227" s="153" t="s">
        <v>147</v>
      </c>
      <c r="E227" s="154" t="s">
        <v>438</v>
      </c>
      <c r="F227" s="247" t="s">
        <v>439</v>
      </c>
      <c r="G227" s="247"/>
      <c r="H227" s="247"/>
      <c r="I227" s="247"/>
      <c r="J227" s="155" t="s">
        <v>184</v>
      </c>
      <c r="K227" s="156">
        <v>16</v>
      </c>
      <c r="L227" s="246">
        <v>0</v>
      </c>
      <c r="M227" s="246"/>
      <c r="N227" s="246">
        <f>ROUND(L227*K227,2)</f>
        <v>0</v>
      </c>
      <c r="O227" s="246"/>
      <c r="P227" s="246"/>
      <c r="Q227" s="246"/>
      <c r="R227" s="132"/>
      <c r="T227" s="157" t="s">
        <v>5</v>
      </c>
      <c r="U227" s="43" t="s">
        <v>39</v>
      </c>
      <c r="V227" s="158">
        <v>0.063</v>
      </c>
      <c r="W227" s="158">
        <f>V227*K227</f>
        <v>1.008</v>
      </c>
      <c r="X227" s="158">
        <v>0</v>
      </c>
      <c r="Y227" s="158">
        <f>X227*K227</f>
        <v>0</v>
      </c>
      <c r="Z227" s="158">
        <v>0</v>
      </c>
      <c r="AA227" s="159">
        <f>Z227*K227</f>
        <v>0</v>
      </c>
      <c r="AR227" s="20" t="s">
        <v>179</v>
      </c>
      <c r="AT227" s="20" t="s">
        <v>147</v>
      </c>
      <c r="AU227" s="20" t="s">
        <v>83</v>
      </c>
      <c r="AY227" s="20" t="s">
        <v>146</v>
      </c>
      <c r="BE227" s="160">
        <f>IF(U227="základní",N227,0)</f>
        <v>0</v>
      </c>
      <c r="BF227" s="160">
        <f>IF(U227="snížená",N227,0)</f>
        <v>0</v>
      </c>
      <c r="BG227" s="160">
        <f>IF(U227="zákl. přenesená",N227,0)</f>
        <v>0</v>
      </c>
      <c r="BH227" s="160">
        <f>IF(U227="sníž. přenesená",N227,0)</f>
        <v>0</v>
      </c>
      <c r="BI227" s="160">
        <f>IF(U227="nulová",N227,0)</f>
        <v>0</v>
      </c>
      <c r="BJ227" s="20" t="s">
        <v>79</v>
      </c>
      <c r="BK227" s="160">
        <f>ROUND(L227*K227,2)</f>
        <v>0</v>
      </c>
      <c r="BL227" s="20" t="s">
        <v>179</v>
      </c>
      <c r="BM227" s="20" t="s">
        <v>440</v>
      </c>
    </row>
    <row r="228" spans="2:65" s="1" customFormat="1" ht="82.5" customHeight="1">
      <c r="B228" s="130"/>
      <c r="C228" s="153" t="s">
        <v>441</v>
      </c>
      <c r="D228" s="153" t="s">
        <v>147</v>
      </c>
      <c r="E228" s="154" t="s">
        <v>442</v>
      </c>
      <c r="F228" s="247" t="s">
        <v>443</v>
      </c>
      <c r="G228" s="247"/>
      <c r="H228" s="247"/>
      <c r="I228" s="247"/>
      <c r="J228" s="155" t="s">
        <v>178</v>
      </c>
      <c r="K228" s="156">
        <v>2</v>
      </c>
      <c r="L228" s="246">
        <v>0</v>
      </c>
      <c r="M228" s="246"/>
      <c r="N228" s="246">
        <f>ROUND(L228*K228,2)</f>
        <v>0</v>
      </c>
      <c r="O228" s="246"/>
      <c r="P228" s="246"/>
      <c r="Q228" s="246"/>
      <c r="R228" s="132"/>
      <c r="T228" s="157" t="s">
        <v>5</v>
      </c>
      <c r="U228" s="43" t="s">
        <v>39</v>
      </c>
      <c r="V228" s="158">
        <v>0.175</v>
      </c>
      <c r="W228" s="158">
        <f>V228*K228</f>
        <v>0.35</v>
      </c>
      <c r="X228" s="158">
        <v>0.00023</v>
      </c>
      <c r="Y228" s="158">
        <f>X228*K228</f>
        <v>0.00046</v>
      </c>
      <c r="Z228" s="158">
        <v>0</v>
      </c>
      <c r="AA228" s="159">
        <f>Z228*K228</f>
        <v>0</v>
      </c>
      <c r="AR228" s="20" t="s">
        <v>179</v>
      </c>
      <c r="AT228" s="20" t="s">
        <v>147</v>
      </c>
      <c r="AU228" s="20" t="s">
        <v>83</v>
      </c>
      <c r="AY228" s="20" t="s">
        <v>146</v>
      </c>
      <c r="BE228" s="160">
        <f>IF(U228="základní",N228,0)</f>
        <v>0</v>
      </c>
      <c r="BF228" s="160">
        <f>IF(U228="snížená",N228,0)</f>
        <v>0</v>
      </c>
      <c r="BG228" s="160">
        <f>IF(U228="zákl. přenesená",N228,0)</f>
        <v>0</v>
      </c>
      <c r="BH228" s="160">
        <f>IF(U228="sníž. přenesená",N228,0)</f>
        <v>0</v>
      </c>
      <c r="BI228" s="160">
        <f>IF(U228="nulová",N228,0)</f>
        <v>0</v>
      </c>
      <c r="BJ228" s="20" t="s">
        <v>79</v>
      </c>
      <c r="BK228" s="160">
        <f>ROUND(L228*K228,2)</f>
        <v>0</v>
      </c>
      <c r="BL228" s="20" t="s">
        <v>179</v>
      </c>
      <c r="BM228" s="20" t="s">
        <v>444</v>
      </c>
    </row>
    <row r="229" spans="2:65" s="1" customFormat="1" ht="31.5" customHeight="1">
      <c r="B229" s="130"/>
      <c r="C229" s="153" t="s">
        <v>445</v>
      </c>
      <c r="D229" s="153" t="s">
        <v>147</v>
      </c>
      <c r="E229" s="154" t="s">
        <v>446</v>
      </c>
      <c r="F229" s="247" t="s">
        <v>447</v>
      </c>
      <c r="G229" s="247"/>
      <c r="H229" s="247"/>
      <c r="I229" s="247"/>
      <c r="J229" s="155" t="s">
        <v>157</v>
      </c>
      <c r="K229" s="156">
        <v>0.6</v>
      </c>
      <c r="L229" s="246">
        <v>0</v>
      </c>
      <c r="M229" s="246"/>
      <c r="N229" s="246">
        <f>ROUND(L229*K229,2)</f>
        <v>0</v>
      </c>
      <c r="O229" s="246"/>
      <c r="P229" s="246"/>
      <c r="Q229" s="246"/>
      <c r="R229" s="132"/>
      <c r="T229" s="157" t="s">
        <v>5</v>
      </c>
      <c r="U229" s="43" t="s">
        <v>39</v>
      </c>
      <c r="V229" s="158">
        <v>3.563</v>
      </c>
      <c r="W229" s="158">
        <f>V229*K229</f>
        <v>2.1378</v>
      </c>
      <c r="X229" s="158">
        <v>0</v>
      </c>
      <c r="Y229" s="158">
        <f>X229*K229</f>
        <v>0</v>
      </c>
      <c r="Z229" s="158">
        <v>0</v>
      </c>
      <c r="AA229" s="159">
        <f>Z229*K229</f>
        <v>0</v>
      </c>
      <c r="AR229" s="20" t="s">
        <v>179</v>
      </c>
      <c r="AT229" s="20" t="s">
        <v>147</v>
      </c>
      <c r="AU229" s="20" t="s">
        <v>83</v>
      </c>
      <c r="AY229" s="20" t="s">
        <v>146</v>
      </c>
      <c r="BE229" s="160">
        <f>IF(U229="základní",N229,0)</f>
        <v>0</v>
      </c>
      <c r="BF229" s="160">
        <f>IF(U229="snížená",N229,0)</f>
        <v>0</v>
      </c>
      <c r="BG229" s="160">
        <f>IF(U229="zákl. přenesená",N229,0)</f>
        <v>0</v>
      </c>
      <c r="BH229" s="160">
        <f>IF(U229="sníž. přenesená",N229,0)</f>
        <v>0</v>
      </c>
      <c r="BI229" s="160">
        <f>IF(U229="nulová",N229,0)</f>
        <v>0</v>
      </c>
      <c r="BJ229" s="20" t="s">
        <v>79</v>
      </c>
      <c r="BK229" s="160">
        <f>ROUND(L229*K229,2)</f>
        <v>0</v>
      </c>
      <c r="BL229" s="20" t="s">
        <v>179</v>
      </c>
      <c r="BM229" s="20" t="s">
        <v>448</v>
      </c>
    </row>
    <row r="230" spans="2:65" s="1" customFormat="1" ht="31.5" customHeight="1">
      <c r="B230" s="130"/>
      <c r="C230" s="153" t="s">
        <v>449</v>
      </c>
      <c r="D230" s="153" t="s">
        <v>147</v>
      </c>
      <c r="E230" s="154" t="s">
        <v>450</v>
      </c>
      <c r="F230" s="247" t="s">
        <v>451</v>
      </c>
      <c r="G230" s="247"/>
      <c r="H230" s="247"/>
      <c r="I230" s="247"/>
      <c r="J230" s="155" t="s">
        <v>236</v>
      </c>
      <c r="K230" s="156">
        <v>0</v>
      </c>
      <c r="L230" s="246">
        <v>0</v>
      </c>
      <c r="M230" s="246"/>
      <c r="N230" s="246">
        <f>ROUND(L230*K230,2)</f>
        <v>0</v>
      </c>
      <c r="O230" s="246"/>
      <c r="P230" s="246"/>
      <c r="Q230" s="246"/>
      <c r="R230" s="132"/>
      <c r="T230" s="157" t="s">
        <v>5</v>
      </c>
      <c r="U230" s="43" t="s">
        <v>39</v>
      </c>
      <c r="V230" s="158">
        <v>0</v>
      </c>
      <c r="W230" s="158">
        <f>V230*K230</f>
        <v>0</v>
      </c>
      <c r="X230" s="158">
        <v>0</v>
      </c>
      <c r="Y230" s="158">
        <f>X230*K230</f>
        <v>0</v>
      </c>
      <c r="Z230" s="158">
        <v>0</v>
      </c>
      <c r="AA230" s="159">
        <f>Z230*K230</f>
        <v>0</v>
      </c>
      <c r="AR230" s="20" t="s">
        <v>179</v>
      </c>
      <c r="AT230" s="20" t="s">
        <v>147</v>
      </c>
      <c r="AU230" s="20" t="s">
        <v>83</v>
      </c>
      <c r="AY230" s="20" t="s">
        <v>146</v>
      </c>
      <c r="BE230" s="160">
        <f>IF(U230="základní",N230,0)</f>
        <v>0</v>
      </c>
      <c r="BF230" s="160">
        <f>IF(U230="snížená",N230,0)</f>
        <v>0</v>
      </c>
      <c r="BG230" s="160">
        <f>IF(U230="zákl. přenesená",N230,0)</f>
        <v>0</v>
      </c>
      <c r="BH230" s="160">
        <f>IF(U230="sníž. přenesená",N230,0)</f>
        <v>0</v>
      </c>
      <c r="BI230" s="160">
        <f>IF(U230="nulová",N230,0)</f>
        <v>0</v>
      </c>
      <c r="BJ230" s="20" t="s">
        <v>79</v>
      </c>
      <c r="BK230" s="160">
        <f>ROUND(L230*K230,2)</f>
        <v>0</v>
      </c>
      <c r="BL230" s="20" t="s">
        <v>179</v>
      </c>
      <c r="BM230" s="20" t="s">
        <v>452</v>
      </c>
    </row>
    <row r="231" spans="2:63" s="9" customFormat="1" ht="29.25" customHeight="1">
      <c r="B231" s="142"/>
      <c r="C231" s="143"/>
      <c r="D231" s="152" t="s">
        <v>135</v>
      </c>
      <c r="E231" s="152"/>
      <c r="F231" s="152"/>
      <c r="G231" s="152"/>
      <c r="H231" s="152"/>
      <c r="I231" s="152"/>
      <c r="J231" s="152"/>
      <c r="K231" s="152"/>
      <c r="L231" s="152"/>
      <c r="M231" s="152"/>
      <c r="N231" s="250">
        <f>BK231</f>
        <v>0</v>
      </c>
      <c r="O231" s="251"/>
      <c r="P231" s="251"/>
      <c r="Q231" s="251"/>
      <c r="R231" s="145"/>
      <c r="T231" s="146"/>
      <c r="U231" s="143"/>
      <c r="V231" s="143"/>
      <c r="W231" s="147">
        <f>SUM(W232:W258)</f>
        <v>85.974</v>
      </c>
      <c r="X231" s="143"/>
      <c r="Y231" s="147">
        <f>SUM(Y232:Y258)</f>
        <v>0.9761999999999998</v>
      </c>
      <c r="Z231" s="143"/>
      <c r="AA231" s="148">
        <f>SUM(AA232:AA258)</f>
        <v>0</v>
      </c>
      <c r="AR231" s="149" t="s">
        <v>83</v>
      </c>
      <c r="AT231" s="150" t="s">
        <v>73</v>
      </c>
      <c r="AU231" s="150" t="s">
        <v>79</v>
      </c>
      <c r="AY231" s="149" t="s">
        <v>146</v>
      </c>
      <c r="BK231" s="151">
        <f>SUM(BK232:BK258)</f>
        <v>0</v>
      </c>
    </row>
    <row r="232" spans="2:65" s="1" customFormat="1" ht="31.5" customHeight="1">
      <c r="B232" s="130"/>
      <c r="C232" s="153" t="s">
        <v>453</v>
      </c>
      <c r="D232" s="153" t="s">
        <v>147</v>
      </c>
      <c r="E232" s="154" t="s">
        <v>454</v>
      </c>
      <c r="F232" s="247" t="s">
        <v>455</v>
      </c>
      <c r="G232" s="247"/>
      <c r="H232" s="247"/>
      <c r="I232" s="247"/>
      <c r="J232" s="155" t="s">
        <v>283</v>
      </c>
      <c r="K232" s="156">
        <v>2</v>
      </c>
      <c r="L232" s="246">
        <v>0</v>
      </c>
      <c r="M232" s="246"/>
      <c r="N232" s="246">
        <f aca="true" t="shared" si="60" ref="N232:N254">ROUND(L232*K232,2)</f>
        <v>0</v>
      </c>
      <c r="O232" s="246"/>
      <c r="P232" s="246"/>
      <c r="Q232" s="246"/>
      <c r="R232" s="132"/>
      <c r="T232" s="157" t="s">
        <v>5</v>
      </c>
      <c r="U232" s="43" t="s">
        <v>39</v>
      </c>
      <c r="V232" s="158">
        <v>1.29</v>
      </c>
      <c r="W232" s="158">
        <f aca="true" t="shared" si="61" ref="W232:W254">V232*K232</f>
        <v>2.58</v>
      </c>
      <c r="X232" s="158">
        <v>0.00939</v>
      </c>
      <c r="Y232" s="158">
        <f aca="true" t="shared" si="62" ref="Y232:Y254">X232*K232</f>
        <v>0.01878</v>
      </c>
      <c r="Z232" s="158">
        <v>0</v>
      </c>
      <c r="AA232" s="159">
        <f aca="true" t="shared" si="63" ref="AA232:AA254">Z232*K232</f>
        <v>0</v>
      </c>
      <c r="AR232" s="20" t="s">
        <v>179</v>
      </c>
      <c r="AT232" s="20" t="s">
        <v>147</v>
      </c>
      <c r="AU232" s="20" t="s">
        <v>83</v>
      </c>
      <c r="AY232" s="20" t="s">
        <v>146</v>
      </c>
      <c r="BE232" s="160">
        <f aca="true" t="shared" si="64" ref="BE232:BE254">IF(U232="základní",N232,0)</f>
        <v>0</v>
      </c>
      <c r="BF232" s="160">
        <f aca="true" t="shared" si="65" ref="BF232:BF254">IF(U232="snížená",N232,0)</f>
        <v>0</v>
      </c>
      <c r="BG232" s="160">
        <f aca="true" t="shared" si="66" ref="BG232:BG254">IF(U232="zákl. přenesená",N232,0)</f>
        <v>0</v>
      </c>
      <c r="BH232" s="160">
        <f aca="true" t="shared" si="67" ref="BH232:BH254">IF(U232="sníž. přenesená",N232,0)</f>
        <v>0</v>
      </c>
      <c r="BI232" s="160">
        <f aca="true" t="shared" si="68" ref="BI232:BI254">IF(U232="nulová",N232,0)</f>
        <v>0</v>
      </c>
      <c r="BJ232" s="20" t="s">
        <v>79</v>
      </c>
      <c r="BK232" s="160">
        <f aca="true" t="shared" si="69" ref="BK232:BK254">ROUND(L232*K232,2)</f>
        <v>0</v>
      </c>
      <c r="BL232" s="20" t="s">
        <v>179</v>
      </c>
      <c r="BM232" s="20" t="s">
        <v>456</v>
      </c>
    </row>
    <row r="233" spans="2:65" s="1" customFormat="1" ht="22.5" customHeight="1">
      <c r="B233" s="130"/>
      <c r="C233" s="169" t="s">
        <v>457</v>
      </c>
      <c r="D233" s="169" t="s">
        <v>193</v>
      </c>
      <c r="E233" s="170" t="s">
        <v>458</v>
      </c>
      <c r="F233" s="265" t="s">
        <v>459</v>
      </c>
      <c r="G233" s="265"/>
      <c r="H233" s="265"/>
      <c r="I233" s="265"/>
      <c r="J233" s="171" t="s">
        <v>260</v>
      </c>
      <c r="K233" s="172">
        <v>2</v>
      </c>
      <c r="L233" s="266">
        <v>0</v>
      </c>
      <c r="M233" s="266"/>
      <c r="N233" s="266">
        <f t="shared" si="60"/>
        <v>0</v>
      </c>
      <c r="O233" s="246"/>
      <c r="P233" s="246"/>
      <c r="Q233" s="246"/>
      <c r="R233" s="132"/>
      <c r="T233" s="157" t="s">
        <v>5</v>
      </c>
      <c r="U233" s="43" t="s">
        <v>39</v>
      </c>
      <c r="V233" s="158">
        <v>0</v>
      </c>
      <c r="W233" s="158">
        <f t="shared" si="61"/>
        <v>0</v>
      </c>
      <c r="X233" s="158">
        <v>0.08</v>
      </c>
      <c r="Y233" s="158">
        <f t="shared" si="62"/>
        <v>0.16</v>
      </c>
      <c r="Z233" s="158">
        <v>0</v>
      </c>
      <c r="AA233" s="159">
        <f t="shared" si="63"/>
        <v>0</v>
      </c>
      <c r="AR233" s="20" t="s">
        <v>196</v>
      </c>
      <c r="AT233" s="20" t="s">
        <v>193</v>
      </c>
      <c r="AU233" s="20" t="s">
        <v>83</v>
      </c>
      <c r="AY233" s="20" t="s">
        <v>146</v>
      </c>
      <c r="BE233" s="160">
        <f t="shared" si="64"/>
        <v>0</v>
      </c>
      <c r="BF233" s="160">
        <f t="shared" si="65"/>
        <v>0</v>
      </c>
      <c r="BG233" s="160">
        <f t="shared" si="66"/>
        <v>0</v>
      </c>
      <c r="BH233" s="160">
        <f t="shared" si="67"/>
        <v>0</v>
      </c>
      <c r="BI233" s="160">
        <f t="shared" si="68"/>
        <v>0</v>
      </c>
      <c r="BJ233" s="20" t="s">
        <v>79</v>
      </c>
      <c r="BK233" s="160">
        <f t="shared" si="69"/>
        <v>0</v>
      </c>
      <c r="BL233" s="20" t="s">
        <v>179</v>
      </c>
      <c r="BM233" s="20" t="s">
        <v>460</v>
      </c>
    </row>
    <row r="234" spans="2:65" s="1" customFormat="1" ht="44.25" customHeight="1">
      <c r="B234" s="130"/>
      <c r="C234" s="153" t="s">
        <v>461</v>
      </c>
      <c r="D234" s="153" t="s">
        <v>147</v>
      </c>
      <c r="E234" s="154" t="s">
        <v>462</v>
      </c>
      <c r="F234" s="247" t="s">
        <v>463</v>
      </c>
      <c r="G234" s="247"/>
      <c r="H234" s="247"/>
      <c r="I234" s="247"/>
      <c r="J234" s="155" t="s">
        <v>283</v>
      </c>
      <c r="K234" s="156">
        <v>1</v>
      </c>
      <c r="L234" s="246">
        <v>0</v>
      </c>
      <c r="M234" s="246"/>
      <c r="N234" s="246">
        <f t="shared" si="60"/>
        <v>0</v>
      </c>
      <c r="O234" s="246"/>
      <c r="P234" s="246"/>
      <c r="Q234" s="246"/>
      <c r="R234" s="132"/>
      <c r="T234" s="157" t="s">
        <v>5</v>
      </c>
      <c r="U234" s="43" t="s">
        <v>39</v>
      </c>
      <c r="V234" s="158">
        <v>2.465</v>
      </c>
      <c r="W234" s="158">
        <f t="shared" si="61"/>
        <v>2.465</v>
      </c>
      <c r="X234" s="158">
        <v>0.04257</v>
      </c>
      <c r="Y234" s="158">
        <f t="shared" si="62"/>
        <v>0.04257</v>
      </c>
      <c r="Z234" s="158">
        <v>0</v>
      </c>
      <c r="AA234" s="159">
        <f t="shared" si="63"/>
        <v>0</v>
      </c>
      <c r="AR234" s="20" t="s">
        <v>179</v>
      </c>
      <c r="AT234" s="20" t="s">
        <v>147</v>
      </c>
      <c r="AU234" s="20" t="s">
        <v>83</v>
      </c>
      <c r="AY234" s="20" t="s">
        <v>146</v>
      </c>
      <c r="BE234" s="160">
        <f t="shared" si="64"/>
        <v>0</v>
      </c>
      <c r="BF234" s="160">
        <f t="shared" si="65"/>
        <v>0</v>
      </c>
      <c r="BG234" s="160">
        <f t="shared" si="66"/>
        <v>0</v>
      </c>
      <c r="BH234" s="160">
        <f t="shared" si="67"/>
        <v>0</v>
      </c>
      <c r="BI234" s="160">
        <f t="shared" si="68"/>
        <v>0</v>
      </c>
      <c r="BJ234" s="20" t="s">
        <v>79</v>
      </c>
      <c r="BK234" s="160">
        <f t="shared" si="69"/>
        <v>0</v>
      </c>
      <c r="BL234" s="20" t="s">
        <v>179</v>
      </c>
      <c r="BM234" s="20" t="s">
        <v>464</v>
      </c>
    </row>
    <row r="235" spans="2:65" s="1" customFormat="1" ht="44.25" customHeight="1">
      <c r="B235" s="130"/>
      <c r="C235" s="153" t="s">
        <v>465</v>
      </c>
      <c r="D235" s="153" t="s">
        <v>147</v>
      </c>
      <c r="E235" s="154" t="s">
        <v>466</v>
      </c>
      <c r="F235" s="247" t="s">
        <v>467</v>
      </c>
      <c r="G235" s="247"/>
      <c r="H235" s="247"/>
      <c r="I235" s="247"/>
      <c r="J235" s="155" t="s">
        <v>283</v>
      </c>
      <c r="K235" s="156">
        <v>2</v>
      </c>
      <c r="L235" s="246">
        <v>0</v>
      </c>
      <c r="M235" s="246"/>
      <c r="N235" s="246">
        <f t="shared" si="60"/>
        <v>0</v>
      </c>
      <c r="O235" s="246"/>
      <c r="P235" s="246"/>
      <c r="Q235" s="246"/>
      <c r="R235" s="132"/>
      <c r="T235" s="157" t="s">
        <v>5</v>
      </c>
      <c r="U235" s="43" t="s">
        <v>39</v>
      </c>
      <c r="V235" s="158">
        <v>3.037</v>
      </c>
      <c r="W235" s="158">
        <f t="shared" si="61"/>
        <v>6.074</v>
      </c>
      <c r="X235" s="158">
        <v>0.06231</v>
      </c>
      <c r="Y235" s="158">
        <f t="shared" si="62"/>
        <v>0.12462</v>
      </c>
      <c r="Z235" s="158">
        <v>0</v>
      </c>
      <c r="AA235" s="159">
        <f t="shared" si="63"/>
        <v>0</v>
      </c>
      <c r="AR235" s="20" t="s">
        <v>179</v>
      </c>
      <c r="AT235" s="20" t="s">
        <v>147</v>
      </c>
      <c r="AU235" s="20" t="s">
        <v>83</v>
      </c>
      <c r="AY235" s="20" t="s">
        <v>146</v>
      </c>
      <c r="BE235" s="160">
        <f t="shared" si="64"/>
        <v>0</v>
      </c>
      <c r="BF235" s="160">
        <f t="shared" si="65"/>
        <v>0</v>
      </c>
      <c r="BG235" s="160">
        <f t="shared" si="66"/>
        <v>0</v>
      </c>
      <c r="BH235" s="160">
        <f t="shared" si="67"/>
        <v>0</v>
      </c>
      <c r="BI235" s="160">
        <f t="shared" si="68"/>
        <v>0</v>
      </c>
      <c r="BJ235" s="20" t="s">
        <v>79</v>
      </c>
      <c r="BK235" s="160">
        <f t="shared" si="69"/>
        <v>0</v>
      </c>
      <c r="BL235" s="20" t="s">
        <v>179</v>
      </c>
      <c r="BM235" s="20" t="s">
        <v>468</v>
      </c>
    </row>
    <row r="236" spans="2:65" s="1" customFormat="1" ht="22.5" customHeight="1">
      <c r="B236" s="130"/>
      <c r="C236" s="153" t="s">
        <v>469</v>
      </c>
      <c r="D236" s="153" t="s">
        <v>147</v>
      </c>
      <c r="E236" s="154" t="s">
        <v>470</v>
      </c>
      <c r="F236" s="247" t="s">
        <v>471</v>
      </c>
      <c r="G236" s="247"/>
      <c r="H236" s="247"/>
      <c r="I236" s="247"/>
      <c r="J236" s="155" t="s">
        <v>283</v>
      </c>
      <c r="K236" s="156">
        <v>1</v>
      </c>
      <c r="L236" s="246">
        <v>0</v>
      </c>
      <c r="M236" s="246"/>
      <c r="N236" s="246">
        <f t="shared" si="60"/>
        <v>0</v>
      </c>
      <c r="O236" s="246"/>
      <c r="P236" s="246"/>
      <c r="Q236" s="246"/>
      <c r="R236" s="132"/>
      <c r="T236" s="157" t="s">
        <v>5</v>
      </c>
      <c r="U236" s="43" t="s">
        <v>39</v>
      </c>
      <c r="V236" s="158">
        <v>1.102</v>
      </c>
      <c r="W236" s="158">
        <f t="shared" si="61"/>
        <v>1.102</v>
      </c>
      <c r="X236" s="158">
        <v>0.0168</v>
      </c>
      <c r="Y236" s="158">
        <f t="shared" si="62"/>
        <v>0.0168</v>
      </c>
      <c r="Z236" s="158">
        <v>0</v>
      </c>
      <c r="AA236" s="159">
        <f t="shared" si="63"/>
        <v>0</v>
      </c>
      <c r="AR236" s="20" t="s">
        <v>179</v>
      </c>
      <c r="AT236" s="20" t="s">
        <v>147</v>
      </c>
      <c r="AU236" s="20" t="s">
        <v>83</v>
      </c>
      <c r="AY236" s="20" t="s">
        <v>146</v>
      </c>
      <c r="BE236" s="160">
        <f t="shared" si="64"/>
        <v>0</v>
      </c>
      <c r="BF236" s="160">
        <f t="shared" si="65"/>
        <v>0</v>
      </c>
      <c r="BG236" s="160">
        <f t="shared" si="66"/>
        <v>0</v>
      </c>
      <c r="BH236" s="160">
        <f t="shared" si="67"/>
        <v>0</v>
      </c>
      <c r="BI236" s="160">
        <f t="shared" si="68"/>
        <v>0</v>
      </c>
      <c r="BJ236" s="20" t="s">
        <v>79</v>
      </c>
      <c r="BK236" s="160">
        <f t="shared" si="69"/>
        <v>0</v>
      </c>
      <c r="BL236" s="20" t="s">
        <v>179</v>
      </c>
      <c r="BM236" s="20" t="s">
        <v>472</v>
      </c>
    </row>
    <row r="237" spans="2:65" s="1" customFormat="1" ht="44.25" customHeight="1">
      <c r="B237" s="130"/>
      <c r="C237" s="153" t="s">
        <v>473</v>
      </c>
      <c r="D237" s="153" t="s">
        <v>147</v>
      </c>
      <c r="E237" s="154" t="s">
        <v>474</v>
      </c>
      <c r="F237" s="247" t="s">
        <v>475</v>
      </c>
      <c r="G237" s="247"/>
      <c r="H237" s="247"/>
      <c r="I237" s="247"/>
      <c r="J237" s="155" t="s">
        <v>283</v>
      </c>
      <c r="K237" s="156">
        <v>1</v>
      </c>
      <c r="L237" s="246">
        <v>0</v>
      </c>
      <c r="M237" s="246"/>
      <c r="N237" s="246">
        <f t="shared" si="60"/>
        <v>0</v>
      </c>
      <c r="O237" s="246"/>
      <c r="P237" s="246"/>
      <c r="Q237" s="246"/>
      <c r="R237" s="132"/>
      <c r="T237" s="157" t="s">
        <v>5</v>
      </c>
      <c r="U237" s="43" t="s">
        <v>39</v>
      </c>
      <c r="V237" s="158">
        <v>2.465</v>
      </c>
      <c r="W237" s="158">
        <f t="shared" si="61"/>
        <v>2.465</v>
      </c>
      <c r="X237" s="158">
        <v>0.03987</v>
      </c>
      <c r="Y237" s="158">
        <f t="shared" si="62"/>
        <v>0.03987</v>
      </c>
      <c r="Z237" s="158">
        <v>0</v>
      </c>
      <c r="AA237" s="159">
        <f t="shared" si="63"/>
        <v>0</v>
      </c>
      <c r="AR237" s="20" t="s">
        <v>179</v>
      </c>
      <c r="AT237" s="20" t="s">
        <v>147</v>
      </c>
      <c r="AU237" s="20" t="s">
        <v>83</v>
      </c>
      <c r="AY237" s="20" t="s">
        <v>146</v>
      </c>
      <c r="BE237" s="160">
        <f t="shared" si="64"/>
        <v>0</v>
      </c>
      <c r="BF237" s="160">
        <f t="shared" si="65"/>
        <v>0</v>
      </c>
      <c r="BG237" s="160">
        <f t="shared" si="66"/>
        <v>0</v>
      </c>
      <c r="BH237" s="160">
        <f t="shared" si="67"/>
        <v>0</v>
      </c>
      <c r="BI237" s="160">
        <f t="shared" si="68"/>
        <v>0</v>
      </c>
      <c r="BJ237" s="20" t="s">
        <v>79</v>
      </c>
      <c r="BK237" s="160">
        <f t="shared" si="69"/>
        <v>0</v>
      </c>
      <c r="BL237" s="20" t="s">
        <v>179</v>
      </c>
      <c r="BM237" s="20" t="s">
        <v>476</v>
      </c>
    </row>
    <row r="238" spans="2:65" s="1" customFormat="1" ht="44.25" customHeight="1">
      <c r="B238" s="130"/>
      <c r="C238" s="153" t="s">
        <v>477</v>
      </c>
      <c r="D238" s="153" t="s">
        <v>147</v>
      </c>
      <c r="E238" s="154" t="s">
        <v>478</v>
      </c>
      <c r="F238" s="247" t="s">
        <v>479</v>
      </c>
      <c r="G238" s="247"/>
      <c r="H238" s="247"/>
      <c r="I238" s="247"/>
      <c r="J238" s="155" t="s">
        <v>283</v>
      </c>
      <c r="K238" s="156">
        <v>1</v>
      </c>
      <c r="L238" s="246">
        <v>0</v>
      </c>
      <c r="M238" s="246"/>
      <c r="N238" s="246">
        <f t="shared" si="60"/>
        <v>0</v>
      </c>
      <c r="O238" s="246"/>
      <c r="P238" s="246"/>
      <c r="Q238" s="246"/>
      <c r="R238" s="132"/>
      <c r="T238" s="157" t="s">
        <v>5</v>
      </c>
      <c r="U238" s="43" t="s">
        <v>39</v>
      </c>
      <c r="V238" s="158">
        <v>3.037</v>
      </c>
      <c r="W238" s="158">
        <f t="shared" si="61"/>
        <v>3.037</v>
      </c>
      <c r="X238" s="158">
        <v>0.05731</v>
      </c>
      <c r="Y238" s="158">
        <f t="shared" si="62"/>
        <v>0.05731</v>
      </c>
      <c r="Z238" s="158">
        <v>0</v>
      </c>
      <c r="AA238" s="159">
        <f t="shared" si="63"/>
        <v>0</v>
      </c>
      <c r="AR238" s="20" t="s">
        <v>179</v>
      </c>
      <c r="AT238" s="20" t="s">
        <v>147</v>
      </c>
      <c r="AU238" s="20" t="s">
        <v>83</v>
      </c>
      <c r="AY238" s="20" t="s">
        <v>146</v>
      </c>
      <c r="BE238" s="160">
        <f t="shared" si="64"/>
        <v>0</v>
      </c>
      <c r="BF238" s="160">
        <f t="shared" si="65"/>
        <v>0</v>
      </c>
      <c r="BG238" s="160">
        <f t="shared" si="66"/>
        <v>0</v>
      </c>
      <c r="BH238" s="160">
        <f t="shared" si="67"/>
        <v>0</v>
      </c>
      <c r="BI238" s="160">
        <f t="shared" si="68"/>
        <v>0</v>
      </c>
      <c r="BJ238" s="20" t="s">
        <v>79</v>
      </c>
      <c r="BK238" s="160">
        <f t="shared" si="69"/>
        <v>0</v>
      </c>
      <c r="BL238" s="20" t="s">
        <v>179</v>
      </c>
      <c r="BM238" s="20" t="s">
        <v>480</v>
      </c>
    </row>
    <row r="239" spans="2:65" s="1" customFormat="1" ht="44.25" customHeight="1">
      <c r="B239" s="130"/>
      <c r="C239" s="153" t="s">
        <v>481</v>
      </c>
      <c r="D239" s="153" t="s">
        <v>147</v>
      </c>
      <c r="E239" s="154" t="s">
        <v>482</v>
      </c>
      <c r="F239" s="247" t="s">
        <v>483</v>
      </c>
      <c r="G239" s="247"/>
      <c r="H239" s="247"/>
      <c r="I239" s="247"/>
      <c r="J239" s="155" t="s">
        <v>283</v>
      </c>
      <c r="K239" s="156">
        <v>1</v>
      </c>
      <c r="L239" s="246">
        <v>0</v>
      </c>
      <c r="M239" s="246"/>
      <c r="N239" s="246">
        <f t="shared" si="60"/>
        <v>0</v>
      </c>
      <c r="O239" s="246"/>
      <c r="P239" s="246"/>
      <c r="Q239" s="246"/>
      <c r="R239" s="132"/>
      <c r="T239" s="157" t="s">
        <v>5</v>
      </c>
      <c r="U239" s="43" t="s">
        <v>39</v>
      </c>
      <c r="V239" s="158">
        <v>3.512</v>
      </c>
      <c r="W239" s="158">
        <f t="shared" si="61"/>
        <v>3.512</v>
      </c>
      <c r="X239" s="158">
        <v>0.0842</v>
      </c>
      <c r="Y239" s="158">
        <f t="shared" si="62"/>
        <v>0.0842</v>
      </c>
      <c r="Z239" s="158">
        <v>0</v>
      </c>
      <c r="AA239" s="159">
        <f t="shared" si="63"/>
        <v>0</v>
      </c>
      <c r="AR239" s="20" t="s">
        <v>179</v>
      </c>
      <c r="AT239" s="20" t="s">
        <v>147</v>
      </c>
      <c r="AU239" s="20" t="s">
        <v>83</v>
      </c>
      <c r="AY239" s="20" t="s">
        <v>146</v>
      </c>
      <c r="BE239" s="160">
        <f t="shared" si="64"/>
        <v>0</v>
      </c>
      <c r="BF239" s="160">
        <f t="shared" si="65"/>
        <v>0</v>
      </c>
      <c r="BG239" s="160">
        <f t="shared" si="66"/>
        <v>0</v>
      </c>
      <c r="BH239" s="160">
        <f t="shared" si="67"/>
        <v>0</v>
      </c>
      <c r="BI239" s="160">
        <f t="shared" si="68"/>
        <v>0</v>
      </c>
      <c r="BJ239" s="20" t="s">
        <v>79</v>
      </c>
      <c r="BK239" s="160">
        <f t="shared" si="69"/>
        <v>0</v>
      </c>
      <c r="BL239" s="20" t="s">
        <v>179</v>
      </c>
      <c r="BM239" s="20" t="s">
        <v>484</v>
      </c>
    </row>
    <row r="240" spans="2:65" s="1" customFormat="1" ht="44.25" customHeight="1">
      <c r="B240" s="130"/>
      <c r="C240" s="153" t="s">
        <v>485</v>
      </c>
      <c r="D240" s="153" t="s">
        <v>147</v>
      </c>
      <c r="E240" s="154" t="s">
        <v>486</v>
      </c>
      <c r="F240" s="247" t="s">
        <v>487</v>
      </c>
      <c r="G240" s="247"/>
      <c r="H240" s="247"/>
      <c r="I240" s="247"/>
      <c r="J240" s="155" t="s">
        <v>283</v>
      </c>
      <c r="K240" s="156">
        <v>3</v>
      </c>
      <c r="L240" s="246">
        <v>0</v>
      </c>
      <c r="M240" s="246"/>
      <c r="N240" s="246">
        <f t="shared" si="60"/>
        <v>0</v>
      </c>
      <c r="O240" s="246"/>
      <c r="P240" s="246"/>
      <c r="Q240" s="246"/>
      <c r="R240" s="132"/>
      <c r="T240" s="157" t="s">
        <v>5</v>
      </c>
      <c r="U240" s="43" t="s">
        <v>39</v>
      </c>
      <c r="V240" s="158">
        <v>1.29</v>
      </c>
      <c r="W240" s="158">
        <f t="shared" si="61"/>
        <v>3.87</v>
      </c>
      <c r="X240" s="158">
        <v>0.01191</v>
      </c>
      <c r="Y240" s="158">
        <f t="shared" si="62"/>
        <v>0.03573</v>
      </c>
      <c r="Z240" s="158">
        <v>0</v>
      </c>
      <c r="AA240" s="159">
        <f t="shared" si="63"/>
        <v>0</v>
      </c>
      <c r="AR240" s="20" t="s">
        <v>179</v>
      </c>
      <c r="AT240" s="20" t="s">
        <v>147</v>
      </c>
      <c r="AU240" s="20" t="s">
        <v>83</v>
      </c>
      <c r="AY240" s="20" t="s">
        <v>146</v>
      </c>
      <c r="BE240" s="160">
        <f t="shared" si="64"/>
        <v>0</v>
      </c>
      <c r="BF240" s="160">
        <f t="shared" si="65"/>
        <v>0</v>
      </c>
      <c r="BG240" s="160">
        <f t="shared" si="66"/>
        <v>0</v>
      </c>
      <c r="BH240" s="160">
        <f t="shared" si="67"/>
        <v>0</v>
      </c>
      <c r="BI240" s="160">
        <f t="shared" si="68"/>
        <v>0</v>
      </c>
      <c r="BJ240" s="20" t="s">
        <v>79</v>
      </c>
      <c r="BK240" s="160">
        <f t="shared" si="69"/>
        <v>0</v>
      </c>
      <c r="BL240" s="20" t="s">
        <v>179</v>
      </c>
      <c r="BM240" s="20" t="s">
        <v>488</v>
      </c>
    </row>
    <row r="241" spans="2:65" s="1" customFormat="1" ht="44.25" customHeight="1">
      <c r="B241" s="130"/>
      <c r="C241" s="153" t="s">
        <v>489</v>
      </c>
      <c r="D241" s="153" t="s">
        <v>147</v>
      </c>
      <c r="E241" s="154" t="s">
        <v>490</v>
      </c>
      <c r="F241" s="247" t="s">
        <v>491</v>
      </c>
      <c r="G241" s="247"/>
      <c r="H241" s="247"/>
      <c r="I241" s="247"/>
      <c r="J241" s="155" t="s">
        <v>283</v>
      </c>
      <c r="K241" s="156">
        <v>1</v>
      </c>
      <c r="L241" s="246">
        <v>0</v>
      </c>
      <c r="M241" s="246"/>
      <c r="N241" s="246">
        <f t="shared" si="60"/>
        <v>0</v>
      </c>
      <c r="O241" s="246"/>
      <c r="P241" s="246"/>
      <c r="Q241" s="246"/>
      <c r="R241" s="132"/>
      <c r="T241" s="157" t="s">
        <v>5</v>
      </c>
      <c r="U241" s="43" t="s">
        <v>39</v>
      </c>
      <c r="V241" s="158">
        <v>1.539</v>
      </c>
      <c r="W241" s="158">
        <f t="shared" si="61"/>
        <v>1.539</v>
      </c>
      <c r="X241" s="158">
        <v>0.01467</v>
      </c>
      <c r="Y241" s="158">
        <f t="shared" si="62"/>
        <v>0.01467</v>
      </c>
      <c r="Z241" s="158">
        <v>0</v>
      </c>
      <c r="AA241" s="159">
        <f t="shared" si="63"/>
        <v>0</v>
      </c>
      <c r="AR241" s="20" t="s">
        <v>179</v>
      </c>
      <c r="AT241" s="20" t="s">
        <v>147</v>
      </c>
      <c r="AU241" s="20" t="s">
        <v>83</v>
      </c>
      <c r="AY241" s="20" t="s">
        <v>146</v>
      </c>
      <c r="BE241" s="160">
        <f t="shared" si="64"/>
        <v>0</v>
      </c>
      <c r="BF241" s="160">
        <f t="shared" si="65"/>
        <v>0</v>
      </c>
      <c r="BG241" s="160">
        <f t="shared" si="66"/>
        <v>0</v>
      </c>
      <c r="BH241" s="160">
        <f t="shared" si="67"/>
        <v>0</v>
      </c>
      <c r="BI241" s="160">
        <f t="shared" si="68"/>
        <v>0</v>
      </c>
      <c r="BJ241" s="20" t="s">
        <v>79</v>
      </c>
      <c r="BK241" s="160">
        <f t="shared" si="69"/>
        <v>0</v>
      </c>
      <c r="BL241" s="20" t="s">
        <v>179</v>
      </c>
      <c r="BM241" s="20" t="s">
        <v>492</v>
      </c>
    </row>
    <row r="242" spans="2:65" s="1" customFormat="1" ht="44.25" customHeight="1">
      <c r="B242" s="130"/>
      <c r="C242" s="153" t="s">
        <v>493</v>
      </c>
      <c r="D242" s="153" t="s">
        <v>147</v>
      </c>
      <c r="E242" s="154" t="s">
        <v>494</v>
      </c>
      <c r="F242" s="247" t="s">
        <v>495</v>
      </c>
      <c r="G242" s="247"/>
      <c r="H242" s="247"/>
      <c r="I242" s="247"/>
      <c r="J242" s="155" t="s">
        <v>283</v>
      </c>
      <c r="K242" s="156">
        <v>3</v>
      </c>
      <c r="L242" s="246">
        <v>0</v>
      </c>
      <c r="M242" s="246"/>
      <c r="N242" s="246">
        <f t="shared" si="60"/>
        <v>0</v>
      </c>
      <c r="O242" s="246"/>
      <c r="P242" s="246"/>
      <c r="Q242" s="246"/>
      <c r="R242" s="132"/>
      <c r="T242" s="157" t="s">
        <v>5</v>
      </c>
      <c r="U242" s="43" t="s">
        <v>39</v>
      </c>
      <c r="V242" s="158">
        <v>2.465</v>
      </c>
      <c r="W242" s="158">
        <f t="shared" si="61"/>
        <v>7.395</v>
      </c>
      <c r="X242" s="158">
        <v>0.01749</v>
      </c>
      <c r="Y242" s="158">
        <f t="shared" si="62"/>
        <v>0.052469999999999996</v>
      </c>
      <c r="Z242" s="158">
        <v>0</v>
      </c>
      <c r="AA242" s="159">
        <f t="shared" si="63"/>
        <v>0</v>
      </c>
      <c r="AR242" s="20" t="s">
        <v>179</v>
      </c>
      <c r="AT242" s="20" t="s">
        <v>147</v>
      </c>
      <c r="AU242" s="20" t="s">
        <v>83</v>
      </c>
      <c r="AY242" s="20" t="s">
        <v>146</v>
      </c>
      <c r="BE242" s="160">
        <f t="shared" si="64"/>
        <v>0</v>
      </c>
      <c r="BF242" s="160">
        <f t="shared" si="65"/>
        <v>0</v>
      </c>
      <c r="BG242" s="160">
        <f t="shared" si="66"/>
        <v>0</v>
      </c>
      <c r="BH242" s="160">
        <f t="shared" si="67"/>
        <v>0</v>
      </c>
      <c r="BI242" s="160">
        <f t="shared" si="68"/>
        <v>0</v>
      </c>
      <c r="BJ242" s="20" t="s">
        <v>79</v>
      </c>
      <c r="BK242" s="160">
        <f t="shared" si="69"/>
        <v>0</v>
      </c>
      <c r="BL242" s="20" t="s">
        <v>179</v>
      </c>
      <c r="BM242" s="20" t="s">
        <v>496</v>
      </c>
    </row>
    <row r="243" spans="2:65" s="1" customFormat="1" ht="44.25" customHeight="1">
      <c r="B243" s="130"/>
      <c r="C243" s="153" t="s">
        <v>497</v>
      </c>
      <c r="D243" s="153" t="s">
        <v>147</v>
      </c>
      <c r="E243" s="154" t="s">
        <v>498</v>
      </c>
      <c r="F243" s="247" t="s">
        <v>499</v>
      </c>
      <c r="G243" s="247"/>
      <c r="H243" s="247"/>
      <c r="I243" s="247"/>
      <c r="J243" s="155" t="s">
        <v>283</v>
      </c>
      <c r="K243" s="156">
        <v>5</v>
      </c>
      <c r="L243" s="246">
        <v>0</v>
      </c>
      <c r="M243" s="246"/>
      <c r="N243" s="246">
        <f t="shared" si="60"/>
        <v>0</v>
      </c>
      <c r="O243" s="246"/>
      <c r="P243" s="246"/>
      <c r="Q243" s="246"/>
      <c r="R243" s="132"/>
      <c r="T243" s="157" t="s">
        <v>5</v>
      </c>
      <c r="U243" s="43" t="s">
        <v>39</v>
      </c>
      <c r="V243" s="158">
        <v>3.037</v>
      </c>
      <c r="W243" s="158">
        <f t="shared" si="61"/>
        <v>15.184999999999999</v>
      </c>
      <c r="X243" s="158">
        <v>0.02258</v>
      </c>
      <c r="Y243" s="158">
        <f t="shared" si="62"/>
        <v>0.1129</v>
      </c>
      <c r="Z243" s="158">
        <v>0</v>
      </c>
      <c r="AA243" s="159">
        <f t="shared" si="63"/>
        <v>0</v>
      </c>
      <c r="AR243" s="20" t="s">
        <v>179</v>
      </c>
      <c r="AT243" s="20" t="s">
        <v>147</v>
      </c>
      <c r="AU243" s="20" t="s">
        <v>83</v>
      </c>
      <c r="AY243" s="20" t="s">
        <v>146</v>
      </c>
      <c r="BE243" s="160">
        <f t="shared" si="64"/>
        <v>0</v>
      </c>
      <c r="BF243" s="160">
        <f t="shared" si="65"/>
        <v>0</v>
      </c>
      <c r="BG243" s="160">
        <f t="shared" si="66"/>
        <v>0</v>
      </c>
      <c r="BH243" s="160">
        <f t="shared" si="67"/>
        <v>0</v>
      </c>
      <c r="BI243" s="160">
        <f t="shared" si="68"/>
        <v>0</v>
      </c>
      <c r="BJ243" s="20" t="s">
        <v>79</v>
      </c>
      <c r="BK243" s="160">
        <f t="shared" si="69"/>
        <v>0</v>
      </c>
      <c r="BL243" s="20" t="s">
        <v>179</v>
      </c>
      <c r="BM243" s="20" t="s">
        <v>500</v>
      </c>
    </row>
    <row r="244" spans="2:65" s="1" customFormat="1" ht="44.25" customHeight="1">
      <c r="B244" s="130"/>
      <c r="C244" s="153" t="s">
        <v>501</v>
      </c>
      <c r="D244" s="153" t="s">
        <v>147</v>
      </c>
      <c r="E244" s="154" t="s">
        <v>502</v>
      </c>
      <c r="F244" s="247" t="s">
        <v>503</v>
      </c>
      <c r="G244" s="247"/>
      <c r="H244" s="247"/>
      <c r="I244" s="247"/>
      <c r="J244" s="155" t="s">
        <v>283</v>
      </c>
      <c r="K244" s="156">
        <v>6</v>
      </c>
      <c r="L244" s="246">
        <v>0</v>
      </c>
      <c r="M244" s="246"/>
      <c r="N244" s="246">
        <f t="shared" si="60"/>
        <v>0</v>
      </c>
      <c r="O244" s="246"/>
      <c r="P244" s="246"/>
      <c r="Q244" s="246"/>
      <c r="R244" s="132"/>
      <c r="T244" s="157" t="s">
        <v>5</v>
      </c>
      <c r="U244" s="43" t="s">
        <v>39</v>
      </c>
      <c r="V244" s="158">
        <v>3.512</v>
      </c>
      <c r="W244" s="158">
        <f t="shared" si="61"/>
        <v>21.072</v>
      </c>
      <c r="X244" s="158">
        <v>0.03012</v>
      </c>
      <c r="Y244" s="158">
        <f t="shared" si="62"/>
        <v>0.18072</v>
      </c>
      <c r="Z244" s="158">
        <v>0</v>
      </c>
      <c r="AA244" s="159">
        <f t="shared" si="63"/>
        <v>0</v>
      </c>
      <c r="AR244" s="20" t="s">
        <v>179</v>
      </c>
      <c r="AT244" s="20" t="s">
        <v>147</v>
      </c>
      <c r="AU244" s="20" t="s">
        <v>83</v>
      </c>
      <c r="AY244" s="20" t="s">
        <v>146</v>
      </c>
      <c r="BE244" s="160">
        <f t="shared" si="64"/>
        <v>0</v>
      </c>
      <c r="BF244" s="160">
        <f t="shared" si="65"/>
        <v>0</v>
      </c>
      <c r="BG244" s="160">
        <f t="shared" si="66"/>
        <v>0</v>
      </c>
      <c r="BH244" s="160">
        <f t="shared" si="67"/>
        <v>0</v>
      </c>
      <c r="BI244" s="160">
        <f t="shared" si="68"/>
        <v>0</v>
      </c>
      <c r="BJ244" s="20" t="s">
        <v>79</v>
      </c>
      <c r="BK244" s="160">
        <f t="shared" si="69"/>
        <v>0</v>
      </c>
      <c r="BL244" s="20" t="s">
        <v>179</v>
      </c>
      <c r="BM244" s="20" t="s">
        <v>504</v>
      </c>
    </row>
    <row r="245" spans="2:65" s="1" customFormat="1" ht="31.5" customHeight="1">
      <c r="B245" s="130"/>
      <c r="C245" s="153" t="s">
        <v>505</v>
      </c>
      <c r="D245" s="153" t="s">
        <v>147</v>
      </c>
      <c r="E245" s="154" t="s">
        <v>506</v>
      </c>
      <c r="F245" s="247" t="s">
        <v>507</v>
      </c>
      <c r="G245" s="247"/>
      <c r="H245" s="247"/>
      <c r="I245" s="247"/>
      <c r="J245" s="155" t="s">
        <v>260</v>
      </c>
      <c r="K245" s="156">
        <v>10</v>
      </c>
      <c r="L245" s="246">
        <v>0</v>
      </c>
      <c r="M245" s="246"/>
      <c r="N245" s="246">
        <f t="shared" si="60"/>
        <v>0</v>
      </c>
      <c r="O245" s="246"/>
      <c r="P245" s="246"/>
      <c r="Q245" s="246"/>
      <c r="R245" s="132"/>
      <c r="T245" s="157" t="s">
        <v>5</v>
      </c>
      <c r="U245" s="43" t="s">
        <v>39</v>
      </c>
      <c r="V245" s="158">
        <v>0.103</v>
      </c>
      <c r="W245" s="158">
        <f t="shared" si="61"/>
        <v>1.03</v>
      </c>
      <c r="X245" s="158">
        <v>0.00024</v>
      </c>
      <c r="Y245" s="158">
        <f t="shared" si="62"/>
        <v>0.0024000000000000002</v>
      </c>
      <c r="Z245" s="158">
        <v>0</v>
      </c>
      <c r="AA245" s="159">
        <f t="shared" si="63"/>
        <v>0</v>
      </c>
      <c r="AR245" s="20" t="s">
        <v>179</v>
      </c>
      <c r="AT245" s="20" t="s">
        <v>147</v>
      </c>
      <c r="AU245" s="20" t="s">
        <v>83</v>
      </c>
      <c r="AY245" s="20" t="s">
        <v>146</v>
      </c>
      <c r="BE245" s="160">
        <f t="shared" si="64"/>
        <v>0</v>
      </c>
      <c r="BF245" s="160">
        <f t="shared" si="65"/>
        <v>0</v>
      </c>
      <c r="BG245" s="160">
        <f t="shared" si="66"/>
        <v>0</v>
      </c>
      <c r="BH245" s="160">
        <f t="shared" si="67"/>
        <v>0</v>
      </c>
      <c r="BI245" s="160">
        <f t="shared" si="68"/>
        <v>0</v>
      </c>
      <c r="BJ245" s="20" t="s">
        <v>79</v>
      </c>
      <c r="BK245" s="160">
        <f t="shared" si="69"/>
        <v>0</v>
      </c>
      <c r="BL245" s="20" t="s">
        <v>179</v>
      </c>
      <c r="BM245" s="20" t="s">
        <v>508</v>
      </c>
    </row>
    <row r="246" spans="2:65" s="1" customFormat="1" ht="31.5" customHeight="1">
      <c r="B246" s="130"/>
      <c r="C246" s="153" t="s">
        <v>509</v>
      </c>
      <c r="D246" s="153" t="s">
        <v>147</v>
      </c>
      <c r="E246" s="154" t="s">
        <v>510</v>
      </c>
      <c r="F246" s="247" t="s">
        <v>511</v>
      </c>
      <c r="G246" s="247"/>
      <c r="H246" s="247"/>
      <c r="I246" s="247"/>
      <c r="J246" s="155" t="s">
        <v>260</v>
      </c>
      <c r="K246" s="156">
        <v>4</v>
      </c>
      <c r="L246" s="246">
        <v>0</v>
      </c>
      <c r="M246" s="246"/>
      <c r="N246" s="246">
        <f t="shared" si="60"/>
        <v>0</v>
      </c>
      <c r="O246" s="246"/>
      <c r="P246" s="246"/>
      <c r="Q246" s="246"/>
      <c r="R246" s="132"/>
      <c r="T246" s="157" t="s">
        <v>5</v>
      </c>
      <c r="U246" s="43" t="s">
        <v>39</v>
      </c>
      <c r="V246" s="158">
        <v>0.422</v>
      </c>
      <c r="W246" s="158">
        <f t="shared" si="61"/>
        <v>1.688</v>
      </c>
      <c r="X246" s="158">
        <v>0.0006</v>
      </c>
      <c r="Y246" s="158">
        <f t="shared" si="62"/>
        <v>0.0024</v>
      </c>
      <c r="Z246" s="158">
        <v>0</v>
      </c>
      <c r="AA246" s="159">
        <f t="shared" si="63"/>
        <v>0</v>
      </c>
      <c r="AR246" s="20" t="s">
        <v>179</v>
      </c>
      <c r="AT246" s="20" t="s">
        <v>147</v>
      </c>
      <c r="AU246" s="20" t="s">
        <v>83</v>
      </c>
      <c r="AY246" s="20" t="s">
        <v>146</v>
      </c>
      <c r="BE246" s="160">
        <f t="shared" si="64"/>
        <v>0</v>
      </c>
      <c r="BF246" s="160">
        <f t="shared" si="65"/>
        <v>0</v>
      </c>
      <c r="BG246" s="160">
        <f t="shared" si="66"/>
        <v>0</v>
      </c>
      <c r="BH246" s="160">
        <f t="shared" si="67"/>
        <v>0</v>
      </c>
      <c r="BI246" s="160">
        <f t="shared" si="68"/>
        <v>0</v>
      </c>
      <c r="BJ246" s="20" t="s">
        <v>79</v>
      </c>
      <c r="BK246" s="160">
        <f t="shared" si="69"/>
        <v>0</v>
      </c>
      <c r="BL246" s="20" t="s">
        <v>179</v>
      </c>
      <c r="BM246" s="20" t="s">
        <v>512</v>
      </c>
    </row>
    <row r="247" spans="2:65" s="1" customFormat="1" ht="22.5" customHeight="1">
      <c r="B247" s="130"/>
      <c r="C247" s="153" t="s">
        <v>513</v>
      </c>
      <c r="D247" s="153" t="s">
        <v>147</v>
      </c>
      <c r="E247" s="154" t="s">
        <v>514</v>
      </c>
      <c r="F247" s="247" t="s">
        <v>515</v>
      </c>
      <c r="G247" s="247"/>
      <c r="H247" s="247"/>
      <c r="I247" s="247"/>
      <c r="J247" s="155" t="s">
        <v>260</v>
      </c>
      <c r="K247" s="156">
        <v>1</v>
      </c>
      <c r="L247" s="246">
        <v>0</v>
      </c>
      <c r="M247" s="246"/>
      <c r="N247" s="246">
        <f t="shared" si="60"/>
        <v>0</v>
      </c>
      <c r="O247" s="246"/>
      <c r="P247" s="246"/>
      <c r="Q247" s="246"/>
      <c r="R247" s="132"/>
      <c r="T247" s="157" t="s">
        <v>5</v>
      </c>
      <c r="U247" s="43" t="s">
        <v>39</v>
      </c>
      <c r="V247" s="158">
        <v>0.422</v>
      </c>
      <c r="W247" s="158">
        <f t="shared" si="61"/>
        <v>0.422</v>
      </c>
      <c r="X247" s="158">
        <v>0.00078</v>
      </c>
      <c r="Y247" s="158">
        <f t="shared" si="62"/>
        <v>0.00078</v>
      </c>
      <c r="Z247" s="158">
        <v>0</v>
      </c>
      <c r="AA247" s="159">
        <f t="shared" si="63"/>
        <v>0</v>
      </c>
      <c r="AR247" s="20" t="s">
        <v>179</v>
      </c>
      <c r="AT247" s="20" t="s">
        <v>147</v>
      </c>
      <c r="AU247" s="20" t="s">
        <v>83</v>
      </c>
      <c r="AY247" s="20" t="s">
        <v>146</v>
      </c>
      <c r="BE247" s="160">
        <f t="shared" si="64"/>
        <v>0</v>
      </c>
      <c r="BF247" s="160">
        <f t="shared" si="65"/>
        <v>0</v>
      </c>
      <c r="BG247" s="160">
        <f t="shared" si="66"/>
        <v>0</v>
      </c>
      <c r="BH247" s="160">
        <f t="shared" si="67"/>
        <v>0</v>
      </c>
      <c r="BI247" s="160">
        <f t="shared" si="68"/>
        <v>0</v>
      </c>
      <c r="BJ247" s="20" t="s">
        <v>79</v>
      </c>
      <c r="BK247" s="160">
        <f t="shared" si="69"/>
        <v>0</v>
      </c>
      <c r="BL247" s="20" t="s">
        <v>179</v>
      </c>
      <c r="BM247" s="20" t="s">
        <v>516</v>
      </c>
    </row>
    <row r="248" spans="2:65" s="1" customFormat="1" ht="31.5" customHeight="1">
      <c r="B248" s="130"/>
      <c r="C248" s="153" t="s">
        <v>517</v>
      </c>
      <c r="D248" s="153" t="s">
        <v>147</v>
      </c>
      <c r="E248" s="154" t="s">
        <v>518</v>
      </c>
      <c r="F248" s="247" t="s">
        <v>519</v>
      </c>
      <c r="G248" s="247"/>
      <c r="H248" s="247"/>
      <c r="I248" s="247"/>
      <c r="J248" s="155" t="s">
        <v>260</v>
      </c>
      <c r="K248" s="156">
        <v>10</v>
      </c>
      <c r="L248" s="246">
        <v>0</v>
      </c>
      <c r="M248" s="246"/>
      <c r="N248" s="246">
        <f t="shared" si="60"/>
        <v>0</v>
      </c>
      <c r="O248" s="246"/>
      <c r="P248" s="246"/>
      <c r="Q248" s="246"/>
      <c r="R248" s="132"/>
      <c r="T248" s="157" t="s">
        <v>5</v>
      </c>
      <c r="U248" s="43" t="s">
        <v>39</v>
      </c>
      <c r="V248" s="158">
        <v>0.082</v>
      </c>
      <c r="W248" s="158">
        <f t="shared" si="61"/>
        <v>0.8200000000000001</v>
      </c>
      <c r="X248" s="158">
        <v>0.00022</v>
      </c>
      <c r="Y248" s="158">
        <f t="shared" si="62"/>
        <v>0.0022</v>
      </c>
      <c r="Z248" s="158">
        <v>0</v>
      </c>
      <c r="AA248" s="159">
        <f t="shared" si="63"/>
        <v>0</v>
      </c>
      <c r="AR248" s="20" t="s">
        <v>179</v>
      </c>
      <c r="AT248" s="20" t="s">
        <v>147</v>
      </c>
      <c r="AU248" s="20" t="s">
        <v>83</v>
      </c>
      <c r="AY248" s="20" t="s">
        <v>146</v>
      </c>
      <c r="BE248" s="160">
        <f t="shared" si="64"/>
        <v>0</v>
      </c>
      <c r="BF248" s="160">
        <f t="shared" si="65"/>
        <v>0</v>
      </c>
      <c r="BG248" s="160">
        <f t="shared" si="66"/>
        <v>0</v>
      </c>
      <c r="BH248" s="160">
        <f t="shared" si="67"/>
        <v>0</v>
      </c>
      <c r="BI248" s="160">
        <f t="shared" si="68"/>
        <v>0</v>
      </c>
      <c r="BJ248" s="20" t="s">
        <v>79</v>
      </c>
      <c r="BK248" s="160">
        <f t="shared" si="69"/>
        <v>0</v>
      </c>
      <c r="BL248" s="20" t="s">
        <v>179</v>
      </c>
      <c r="BM248" s="20" t="s">
        <v>520</v>
      </c>
    </row>
    <row r="249" spans="2:65" s="1" customFormat="1" ht="31.5" customHeight="1">
      <c r="B249" s="130"/>
      <c r="C249" s="153" t="s">
        <v>521</v>
      </c>
      <c r="D249" s="153" t="s">
        <v>147</v>
      </c>
      <c r="E249" s="154" t="s">
        <v>522</v>
      </c>
      <c r="F249" s="247" t="s">
        <v>523</v>
      </c>
      <c r="G249" s="247"/>
      <c r="H249" s="247"/>
      <c r="I249" s="247"/>
      <c r="J249" s="155" t="s">
        <v>260</v>
      </c>
      <c r="K249" s="156">
        <v>10</v>
      </c>
      <c r="L249" s="246">
        <v>0</v>
      </c>
      <c r="M249" s="246"/>
      <c r="N249" s="246">
        <f t="shared" si="60"/>
        <v>0</v>
      </c>
      <c r="O249" s="246"/>
      <c r="P249" s="246"/>
      <c r="Q249" s="246"/>
      <c r="R249" s="132"/>
      <c r="T249" s="157" t="s">
        <v>5</v>
      </c>
      <c r="U249" s="43" t="s">
        <v>39</v>
      </c>
      <c r="V249" s="158">
        <v>0.16</v>
      </c>
      <c r="W249" s="158">
        <f t="shared" si="61"/>
        <v>1.6</v>
      </c>
      <c r="X249" s="158">
        <v>0.00021</v>
      </c>
      <c r="Y249" s="158">
        <f t="shared" si="62"/>
        <v>0.0021000000000000003</v>
      </c>
      <c r="Z249" s="158">
        <v>0</v>
      </c>
      <c r="AA249" s="159">
        <f t="shared" si="63"/>
        <v>0</v>
      </c>
      <c r="AR249" s="20" t="s">
        <v>179</v>
      </c>
      <c r="AT249" s="20" t="s">
        <v>147</v>
      </c>
      <c r="AU249" s="20" t="s">
        <v>83</v>
      </c>
      <c r="AY249" s="20" t="s">
        <v>146</v>
      </c>
      <c r="BE249" s="160">
        <f t="shared" si="64"/>
        <v>0</v>
      </c>
      <c r="BF249" s="160">
        <f t="shared" si="65"/>
        <v>0</v>
      </c>
      <c r="BG249" s="160">
        <f t="shared" si="66"/>
        <v>0</v>
      </c>
      <c r="BH249" s="160">
        <f t="shared" si="67"/>
        <v>0</v>
      </c>
      <c r="BI249" s="160">
        <f t="shared" si="68"/>
        <v>0</v>
      </c>
      <c r="BJ249" s="20" t="s">
        <v>79</v>
      </c>
      <c r="BK249" s="160">
        <f t="shared" si="69"/>
        <v>0</v>
      </c>
      <c r="BL249" s="20" t="s">
        <v>179</v>
      </c>
      <c r="BM249" s="20" t="s">
        <v>524</v>
      </c>
    </row>
    <row r="250" spans="2:65" s="1" customFormat="1" ht="31.5" customHeight="1">
      <c r="B250" s="130"/>
      <c r="C250" s="153" t="s">
        <v>525</v>
      </c>
      <c r="D250" s="153" t="s">
        <v>147</v>
      </c>
      <c r="E250" s="154" t="s">
        <v>526</v>
      </c>
      <c r="F250" s="247" t="s">
        <v>527</v>
      </c>
      <c r="G250" s="247"/>
      <c r="H250" s="247"/>
      <c r="I250" s="247"/>
      <c r="J250" s="155" t="s">
        <v>260</v>
      </c>
      <c r="K250" s="156">
        <v>8</v>
      </c>
      <c r="L250" s="246">
        <v>0</v>
      </c>
      <c r="M250" s="246"/>
      <c r="N250" s="246">
        <f t="shared" si="60"/>
        <v>0</v>
      </c>
      <c r="O250" s="246"/>
      <c r="P250" s="246"/>
      <c r="Q250" s="246"/>
      <c r="R250" s="132"/>
      <c r="T250" s="157" t="s">
        <v>5</v>
      </c>
      <c r="U250" s="43" t="s">
        <v>39</v>
      </c>
      <c r="V250" s="158">
        <v>0.41</v>
      </c>
      <c r="W250" s="158">
        <f t="shared" si="61"/>
        <v>3.28</v>
      </c>
      <c r="X250" s="158">
        <v>0.00168</v>
      </c>
      <c r="Y250" s="158">
        <f t="shared" si="62"/>
        <v>0.01344</v>
      </c>
      <c r="Z250" s="158">
        <v>0</v>
      </c>
      <c r="AA250" s="159">
        <f t="shared" si="63"/>
        <v>0</v>
      </c>
      <c r="AR250" s="20" t="s">
        <v>179</v>
      </c>
      <c r="AT250" s="20" t="s">
        <v>147</v>
      </c>
      <c r="AU250" s="20" t="s">
        <v>83</v>
      </c>
      <c r="AY250" s="20" t="s">
        <v>146</v>
      </c>
      <c r="BE250" s="160">
        <f t="shared" si="64"/>
        <v>0</v>
      </c>
      <c r="BF250" s="160">
        <f t="shared" si="65"/>
        <v>0</v>
      </c>
      <c r="BG250" s="160">
        <f t="shared" si="66"/>
        <v>0</v>
      </c>
      <c r="BH250" s="160">
        <f t="shared" si="67"/>
        <v>0</v>
      </c>
      <c r="BI250" s="160">
        <f t="shared" si="68"/>
        <v>0</v>
      </c>
      <c r="BJ250" s="20" t="s">
        <v>79</v>
      </c>
      <c r="BK250" s="160">
        <f t="shared" si="69"/>
        <v>0</v>
      </c>
      <c r="BL250" s="20" t="s">
        <v>179</v>
      </c>
      <c r="BM250" s="20" t="s">
        <v>528</v>
      </c>
    </row>
    <row r="251" spans="2:65" s="1" customFormat="1" ht="22.5" customHeight="1">
      <c r="B251" s="130"/>
      <c r="C251" s="153" t="s">
        <v>529</v>
      </c>
      <c r="D251" s="153" t="s">
        <v>147</v>
      </c>
      <c r="E251" s="154" t="s">
        <v>530</v>
      </c>
      <c r="F251" s="247" t="s">
        <v>531</v>
      </c>
      <c r="G251" s="247"/>
      <c r="H251" s="247"/>
      <c r="I251" s="247"/>
      <c r="J251" s="155" t="s">
        <v>260</v>
      </c>
      <c r="K251" s="156">
        <v>1</v>
      </c>
      <c r="L251" s="246">
        <v>0</v>
      </c>
      <c r="M251" s="246"/>
      <c r="N251" s="246">
        <f t="shared" si="60"/>
        <v>0</v>
      </c>
      <c r="O251" s="246"/>
      <c r="P251" s="246"/>
      <c r="Q251" s="246"/>
      <c r="R251" s="132"/>
      <c r="T251" s="157" t="s">
        <v>5</v>
      </c>
      <c r="U251" s="43" t="s">
        <v>39</v>
      </c>
      <c r="V251" s="158">
        <v>0.258</v>
      </c>
      <c r="W251" s="158">
        <f t="shared" si="61"/>
        <v>0.258</v>
      </c>
      <c r="X251" s="158">
        <v>0.00096</v>
      </c>
      <c r="Y251" s="158">
        <f t="shared" si="62"/>
        <v>0.00096</v>
      </c>
      <c r="Z251" s="158">
        <v>0</v>
      </c>
      <c r="AA251" s="159">
        <f t="shared" si="63"/>
        <v>0</v>
      </c>
      <c r="AR251" s="20" t="s">
        <v>179</v>
      </c>
      <c r="AT251" s="20" t="s">
        <v>147</v>
      </c>
      <c r="AU251" s="20" t="s">
        <v>83</v>
      </c>
      <c r="AY251" s="20" t="s">
        <v>146</v>
      </c>
      <c r="BE251" s="160">
        <f t="shared" si="64"/>
        <v>0</v>
      </c>
      <c r="BF251" s="160">
        <f t="shared" si="65"/>
        <v>0</v>
      </c>
      <c r="BG251" s="160">
        <f t="shared" si="66"/>
        <v>0</v>
      </c>
      <c r="BH251" s="160">
        <f t="shared" si="67"/>
        <v>0</v>
      </c>
      <c r="BI251" s="160">
        <f t="shared" si="68"/>
        <v>0</v>
      </c>
      <c r="BJ251" s="20" t="s">
        <v>79</v>
      </c>
      <c r="BK251" s="160">
        <f t="shared" si="69"/>
        <v>0</v>
      </c>
      <c r="BL251" s="20" t="s">
        <v>179</v>
      </c>
      <c r="BM251" s="20" t="s">
        <v>532</v>
      </c>
    </row>
    <row r="252" spans="2:65" s="1" customFormat="1" ht="69.75" customHeight="1">
      <c r="B252" s="130"/>
      <c r="C252" s="153" t="s">
        <v>533</v>
      </c>
      <c r="D252" s="153" t="s">
        <v>147</v>
      </c>
      <c r="E252" s="154" t="s">
        <v>534</v>
      </c>
      <c r="F252" s="247" t="s">
        <v>535</v>
      </c>
      <c r="G252" s="247"/>
      <c r="H252" s="247"/>
      <c r="I252" s="247"/>
      <c r="J252" s="155" t="s">
        <v>260</v>
      </c>
      <c r="K252" s="156">
        <v>1</v>
      </c>
      <c r="L252" s="246">
        <v>0</v>
      </c>
      <c r="M252" s="246"/>
      <c r="N252" s="246">
        <f t="shared" si="60"/>
        <v>0</v>
      </c>
      <c r="O252" s="246"/>
      <c r="P252" s="246"/>
      <c r="Q252" s="246"/>
      <c r="R252" s="132"/>
      <c r="T252" s="157" t="s">
        <v>5</v>
      </c>
      <c r="U252" s="43" t="s">
        <v>39</v>
      </c>
      <c r="V252" s="158">
        <v>0.515</v>
      </c>
      <c r="W252" s="158">
        <f t="shared" si="61"/>
        <v>0.515</v>
      </c>
      <c r="X252" s="158">
        <v>0.00343</v>
      </c>
      <c r="Y252" s="158">
        <f t="shared" si="62"/>
        <v>0.00343</v>
      </c>
      <c r="Z252" s="158">
        <v>0</v>
      </c>
      <c r="AA252" s="159">
        <f t="shared" si="63"/>
        <v>0</v>
      </c>
      <c r="AR252" s="20" t="s">
        <v>179</v>
      </c>
      <c r="AT252" s="20" t="s">
        <v>147</v>
      </c>
      <c r="AU252" s="20" t="s">
        <v>83</v>
      </c>
      <c r="AY252" s="20" t="s">
        <v>146</v>
      </c>
      <c r="BE252" s="160">
        <f t="shared" si="64"/>
        <v>0</v>
      </c>
      <c r="BF252" s="160">
        <f t="shared" si="65"/>
        <v>0</v>
      </c>
      <c r="BG252" s="160">
        <f t="shared" si="66"/>
        <v>0</v>
      </c>
      <c r="BH252" s="160">
        <f t="shared" si="67"/>
        <v>0</v>
      </c>
      <c r="BI252" s="160">
        <f t="shared" si="68"/>
        <v>0</v>
      </c>
      <c r="BJ252" s="20" t="s">
        <v>79</v>
      </c>
      <c r="BK252" s="160">
        <f t="shared" si="69"/>
        <v>0</v>
      </c>
      <c r="BL252" s="20" t="s">
        <v>179</v>
      </c>
      <c r="BM252" s="20" t="s">
        <v>536</v>
      </c>
    </row>
    <row r="253" spans="2:65" s="1" customFormat="1" ht="31.5" customHeight="1">
      <c r="B253" s="130"/>
      <c r="C253" s="153" t="s">
        <v>537</v>
      </c>
      <c r="D253" s="153" t="s">
        <v>147</v>
      </c>
      <c r="E253" s="154" t="s">
        <v>538</v>
      </c>
      <c r="F253" s="247" t="s">
        <v>539</v>
      </c>
      <c r="G253" s="247"/>
      <c r="H253" s="247"/>
      <c r="I253" s="247"/>
      <c r="J253" s="155" t="s">
        <v>260</v>
      </c>
      <c r="K253" s="156">
        <v>13</v>
      </c>
      <c r="L253" s="246">
        <v>0</v>
      </c>
      <c r="M253" s="246"/>
      <c r="N253" s="246">
        <f t="shared" si="60"/>
        <v>0</v>
      </c>
      <c r="O253" s="246"/>
      <c r="P253" s="246"/>
      <c r="Q253" s="246"/>
      <c r="R253" s="132"/>
      <c r="T253" s="157" t="s">
        <v>5</v>
      </c>
      <c r="U253" s="43" t="s">
        <v>39</v>
      </c>
      <c r="V253" s="158">
        <v>0.381</v>
      </c>
      <c r="W253" s="158">
        <f t="shared" si="61"/>
        <v>4.953</v>
      </c>
      <c r="X253" s="158">
        <v>0.00053</v>
      </c>
      <c r="Y253" s="158">
        <f t="shared" si="62"/>
        <v>0.006889999999999999</v>
      </c>
      <c r="Z253" s="158">
        <v>0</v>
      </c>
      <c r="AA253" s="159">
        <f t="shared" si="63"/>
        <v>0</v>
      </c>
      <c r="AR253" s="20" t="s">
        <v>179</v>
      </c>
      <c r="AT253" s="20" t="s">
        <v>147</v>
      </c>
      <c r="AU253" s="20" t="s">
        <v>83</v>
      </c>
      <c r="AY253" s="20" t="s">
        <v>146</v>
      </c>
      <c r="BE253" s="160">
        <f t="shared" si="64"/>
        <v>0</v>
      </c>
      <c r="BF253" s="160">
        <f t="shared" si="65"/>
        <v>0</v>
      </c>
      <c r="BG253" s="160">
        <f t="shared" si="66"/>
        <v>0</v>
      </c>
      <c r="BH253" s="160">
        <f t="shared" si="67"/>
        <v>0</v>
      </c>
      <c r="BI253" s="160">
        <f t="shared" si="68"/>
        <v>0</v>
      </c>
      <c r="BJ253" s="20" t="s">
        <v>79</v>
      </c>
      <c r="BK253" s="160">
        <f t="shared" si="69"/>
        <v>0</v>
      </c>
      <c r="BL253" s="20" t="s">
        <v>179</v>
      </c>
      <c r="BM253" s="20" t="s">
        <v>540</v>
      </c>
    </row>
    <row r="254" spans="2:65" s="1" customFormat="1" ht="22.5" customHeight="1">
      <c r="B254" s="130"/>
      <c r="C254" s="153" t="s">
        <v>541</v>
      </c>
      <c r="D254" s="153" t="s">
        <v>147</v>
      </c>
      <c r="E254" s="154" t="s">
        <v>542</v>
      </c>
      <c r="F254" s="247" t="s">
        <v>543</v>
      </c>
      <c r="G254" s="247"/>
      <c r="H254" s="247"/>
      <c r="I254" s="247"/>
      <c r="J254" s="155" t="s">
        <v>260</v>
      </c>
      <c r="K254" s="156">
        <v>3</v>
      </c>
      <c r="L254" s="246">
        <v>0</v>
      </c>
      <c r="M254" s="246"/>
      <c r="N254" s="246">
        <f t="shared" si="60"/>
        <v>0</v>
      </c>
      <c r="O254" s="246"/>
      <c r="P254" s="246"/>
      <c r="Q254" s="246"/>
      <c r="R254" s="132"/>
      <c r="T254" s="157" t="s">
        <v>5</v>
      </c>
      <c r="U254" s="43" t="s">
        <v>39</v>
      </c>
      <c r="V254" s="158">
        <v>0.278</v>
      </c>
      <c r="W254" s="158">
        <f t="shared" si="61"/>
        <v>0.8340000000000001</v>
      </c>
      <c r="X254" s="158">
        <v>0.00024</v>
      </c>
      <c r="Y254" s="158">
        <f t="shared" si="62"/>
        <v>0.00072</v>
      </c>
      <c r="Z254" s="158">
        <v>0</v>
      </c>
      <c r="AA254" s="159">
        <f t="shared" si="63"/>
        <v>0</v>
      </c>
      <c r="AR254" s="20" t="s">
        <v>179</v>
      </c>
      <c r="AT254" s="20" t="s">
        <v>147</v>
      </c>
      <c r="AU254" s="20" t="s">
        <v>83</v>
      </c>
      <c r="AY254" s="20" t="s">
        <v>146</v>
      </c>
      <c r="BE254" s="160">
        <f t="shared" si="64"/>
        <v>0</v>
      </c>
      <c r="BF254" s="160">
        <f t="shared" si="65"/>
        <v>0</v>
      </c>
      <c r="BG254" s="160">
        <f t="shared" si="66"/>
        <v>0</v>
      </c>
      <c r="BH254" s="160">
        <f t="shared" si="67"/>
        <v>0</v>
      </c>
      <c r="BI254" s="160">
        <f t="shared" si="68"/>
        <v>0</v>
      </c>
      <c r="BJ254" s="20" t="s">
        <v>79</v>
      </c>
      <c r="BK254" s="160">
        <f t="shared" si="69"/>
        <v>0</v>
      </c>
      <c r="BL254" s="20" t="s">
        <v>179</v>
      </c>
      <c r="BM254" s="20" t="s">
        <v>544</v>
      </c>
    </row>
    <row r="255" spans="2:51" s="10" customFormat="1" ht="22.5" customHeight="1">
      <c r="B255" s="161"/>
      <c r="C255" s="162"/>
      <c r="D255" s="162"/>
      <c r="E255" s="163" t="s">
        <v>5</v>
      </c>
      <c r="F255" s="248" t="s">
        <v>159</v>
      </c>
      <c r="G255" s="249"/>
      <c r="H255" s="249"/>
      <c r="I255" s="249"/>
      <c r="J255" s="162"/>
      <c r="K255" s="164">
        <v>3</v>
      </c>
      <c r="L255" s="162"/>
      <c r="M255" s="162"/>
      <c r="N255" s="162"/>
      <c r="O255" s="162"/>
      <c r="P255" s="162"/>
      <c r="Q255" s="162"/>
      <c r="R255" s="165"/>
      <c r="T255" s="166"/>
      <c r="U255" s="162"/>
      <c r="V255" s="162"/>
      <c r="W255" s="162"/>
      <c r="X255" s="162"/>
      <c r="Y255" s="162"/>
      <c r="Z255" s="162"/>
      <c r="AA255" s="167"/>
      <c r="AT255" s="168" t="s">
        <v>154</v>
      </c>
      <c r="AU255" s="168" t="s">
        <v>83</v>
      </c>
      <c r="AV255" s="10" t="s">
        <v>83</v>
      </c>
      <c r="AW255" s="10" t="s">
        <v>32</v>
      </c>
      <c r="AX255" s="10" t="s">
        <v>79</v>
      </c>
      <c r="AY255" s="168" t="s">
        <v>146</v>
      </c>
    </row>
    <row r="256" spans="2:65" s="1" customFormat="1" ht="31.5" customHeight="1">
      <c r="B256" s="130"/>
      <c r="C256" s="153" t="s">
        <v>545</v>
      </c>
      <c r="D256" s="153" t="s">
        <v>147</v>
      </c>
      <c r="E256" s="154" t="s">
        <v>546</v>
      </c>
      <c r="F256" s="247" t="s">
        <v>547</v>
      </c>
      <c r="G256" s="247"/>
      <c r="H256" s="247"/>
      <c r="I256" s="247"/>
      <c r="J256" s="155" t="s">
        <v>260</v>
      </c>
      <c r="K256" s="156">
        <v>1</v>
      </c>
      <c r="L256" s="246">
        <v>0</v>
      </c>
      <c r="M256" s="246"/>
      <c r="N256" s="246">
        <f>ROUND(L256*K256,2)</f>
        <v>0</v>
      </c>
      <c r="O256" s="246"/>
      <c r="P256" s="246"/>
      <c r="Q256" s="246"/>
      <c r="R256" s="132"/>
      <c r="T256" s="157" t="s">
        <v>5</v>
      </c>
      <c r="U256" s="43" t="s">
        <v>39</v>
      </c>
      <c r="V256" s="158">
        <v>0.278</v>
      </c>
      <c r="W256" s="158">
        <f>V256*K256</f>
        <v>0.278</v>
      </c>
      <c r="X256" s="158">
        <v>0.00024</v>
      </c>
      <c r="Y256" s="158">
        <f>X256*K256</f>
        <v>0.00024</v>
      </c>
      <c r="Z256" s="158">
        <v>0</v>
      </c>
      <c r="AA256" s="159">
        <f>Z256*K256</f>
        <v>0</v>
      </c>
      <c r="AR256" s="20" t="s">
        <v>179</v>
      </c>
      <c r="AT256" s="20" t="s">
        <v>147</v>
      </c>
      <c r="AU256" s="20" t="s">
        <v>83</v>
      </c>
      <c r="AY256" s="20" t="s">
        <v>146</v>
      </c>
      <c r="BE256" s="160">
        <f>IF(U256="základní",N256,0)</f>
        <v>0</v>
      </c>
      <c r="BF256" s="160">
        <f>IF(U256="snížená",N256,0)</f>
        <v>0</v>
      </c>
      <c r="BG256" s="160">
        <f>IF(U256="zákl. přenesená",N256,0)</f>
        <v>0</v>
      </c>
      <c r="BH256" s="160">
        <f>IF(U256="sníž. přenesená",N256,0)</f>
        <v>0</v>
      </c>
      <c r="BI256" s="160">
        <f>IF(U256="nulová",N256,0)</f>
        <v>0</v>
      </c>
      <c r="BJ256" s="20" t="s">
        <v>79</v>
      </c>
      <c r="BK256" s="160">
        <f>ROUND(L256*K256,2)</f>
        <v>0</v>
      </c>
      <c r="BL256" s="20" t="s">
        <v>179</v>
      </c>
      <c r="BM256" s="20" t="s">
        <v>548</v>
      </c>
    </row>
    <row r="257" spans="2:51" s="10" customFormat="1" ht="22.5" customHeight="1">
      <c r="B257" s="161"/>
      <c r="C257" s="162"/>
      <c r="D257" s="162"/>
      <c r="E257" s="163" t="s">
        <v>5</v>
      </c>
      <c r="F257" s="248" t="s">
        <v>79</v>
      </c>
      <c r="G257" s="249"/>
      <c r="H257" s="249"/>
      <c r="I257" s="249"/>
      <c r="J257" s="162"/>
      <c r="K257" s="164">
        <v>1</v>
      </c>
      <c r="L257" s="162"/>
      <c r="M257" s="162"/>
      <c r="N257" s="162"/>
      <c r="O257" s="162"/>
      <c r="P257" s="162"/>
      <c r="Q257" s="162"/>
      <c r="R257" s="165"/>
      <c r="T257" s="166"/>
      <c r="U257" s="162"/>
      <c r="V257" s="162"/>
      <c r="W257" s="162"/>
      <c r="X257" s="162"/>
      <c r="Y257" s="162"/>
      <c r="Z257" s="162"/>
      <c r="AA257" s="167"/>
      <c r="AT257" s="168" t="s">
        <v>154</v>
      </c>
      <c r="AU257" s="168" t="s">
        <v>83</v>
      </c>
      <c r="AV257" s="10" t="s">
        <v>83</v>
      </c>
      <c r="AW257" s="10" t="s">
        <v>32</v>
      </c>
      <c r="AX257" s="10" t="s">
        <v>79</v>
      </c>
      <c r="AY257" s="168" t="s">
        <v>146</v>
      </c>
    </row>
    <row r="258" spans="2:65" s="1" customFormat="1" ht="31.5" customHeight="1">
      <c r="B258" s="130"/>
      <c r="C258" s="153" t="s">
        <v>549</v>
      </c>
      <c r="D258" s="153" t="s">
        <v>147</v>
      </c>
      <c r="E258" s="154" t="s">
        <v>550</v>
      </c>
      <c r="F258" s="247" t="s">
        <v>551</v>
      </c>
      <c r="G258" s="247"/>
      <c r="H258" s="247"/>
      <c r="I258" s="247"/>
      <c r="J258" s="155" t="s">
        <v>236</v>
      </c>
      <c r="K258" s="156">
        <v>0</v>
      </c>
      <c r="L258" s="246">
        <v>0</v>
      </c>
      <c r="M258" s="246"/>
      <c r="N258" s="246">
        <f>ROUND(L258*K258,2)</f>
        <v>0</v>
      </c>
      <c r="O258" s="246"/>
      <c r="P258" s="246"/>
      <c r="Q258" s="246"/>
      <c r="R258" s="132"/>
      <c r="T258" s="157" t="s">
        <v>5</v>
      </c>
      <c r="U258" s="43" t="s">
        <v>39</v>
      </c>
      <c r="V258" s="158">
        <v>0</v>
      </c>
      <c r="W258" s="158">
        <f>V258*K258</f>
        <v>0</v>
      </c>
      <c r="X258" s="158">
        <v>0</v>
      </c>
      <c r="Y258" s="158">
        <f>X258*K258</f>
        <v>0</v>
      </c>
      <c r="Z258" s="158">
        <v>0</v>
      </c>
      <c r="AA258" s="159">
        <f>Z258*K258</f>
        <v>0</v>
      </c>
      <c r="AR258" s="20" t="s">
        <v>179</v>
      </c>
      <c r="AT258" s="20" t="s">
        <v>147</v>
      </c>
      <c r="AU258" s="20" t="s">
        <v>83</v>
      </c>
      <c r="AY258" s="20" t="s">
        <v>146</v>
      </c>
      <c r="BE258" s="160">
        <f>IF(U258="základní",N258,0)</f>
        <v>0</v>
      </c>
      <c r="BF258" s="160">
        <f>IF(U258="snížená",N258,0)</f>
        <v>0</v>
      </c>
      <c r="BG258" s="160">
        <f>IF(U258="zákl. přenesená",N258,0)</f>
        <v>0</v>
      </c>
      <c r="BH258" s="160">
        <f>IF(U258="sníž. přenesená",N258,0)</f>
        <v>0</v>
      </c>
      <c r="BI258" s="160">
        <f>IF(U258="nulová",N258,0)</f>
        <v>0</v>
      </c>
      <c r="BJ258" s="20" t="s">
        <v>79</v>
      </c>
      <c r="BK258" s="160">
        <f>ROUND(L258*K258,2)</f>
        <v>0</v>
      </c>
      <c r="BL258" s="20" t="s">
        <v>179</v>
      </c>
      <c r="BM258" s="20" t="s">
        <v>552</v>
      </c>
    </row>
    <row r="259" spans="2:63" s="9" customFormat="1" ht="29.25" customHeight="1">
      <c r="B259" s="142"/>
      <c r="C259" s="143"/>
      <c r="D259" s="152" t="s">
        <v>136</v>
      </c>
      <c r="E259" s="152"/>
      <c r="F259" s="152"/>
      <c r="G259" s="152"/>
      <c r="H259" s="152"/>
      <c r="I259" s="152"/>
      <c r="J259" s="152"/>
      <c r="K259" s="152"/>
      <c r="L259" s="152"/>
      <c r="M259" s="152"/>
      <c r="N259" s="250">
        <f>BK259</f>
        <v>0</v>
      </c>
      <c r="O259" s="251"/>
      <c r="P259" s="251"/>
      <c r="Q259" s="251"/>
      <c r="R259" s="145"/>
      <c r="T259" s="146"/>
      <c r="U259" s="143"/>
      <c r="V259" s="143"/>
      <c r="W259" s="147">
        <f>W260</f>
        <v>6.168</v>
      </c>
      <c r="X259" s="143"/>
      <c r="Y259" s="147">
        <f>Y260</f>
        <v>0</v>
      </c>
      <c r="Z259" s="143"/>
      <c r="AA259" s="148">
        <f>AA260</f>
        <v>0</v>
      </c>
      <c r="AR259" s="149" t="s">
        <v>83</v>
      </c>
      <c r="AT259" s="150" t="s">
        <v>73</v>
      </c>
      <c r="AU259" s="150" t="s">
        <v>79</v>
      </c>
      <c r="AY259" s="149" t="s">
        <v>146</v>
      </c>
      <c r="BK259" s="151">
        <f>BK260</f>
        <v>0</v>
      </c>
    </row>
    <row r="260" spans="2:65" s="1" customFormat="1" ht="44.25" customHeight="1">
      <c r="B260" s="130"/>
      <c r="C260" s="153" t="s">
        <v>553</v>
      </c>
      <c r="D260" s="153" t="s">
        <v>147</v>
      </c>
      <c r="E260" s="154" t="s">
        <v>554</v>
      </c>
      <c r="F260" s="247" t="s">
        <v>555</v>
      </c>
      <c r="G260" s="247"/>
      <c r="H260" s="247"/>
      <c r="I260" s="247"/>
      <c r="J260" s="155" t="s">
        <v>184</v>
      </c>
      <c r="K260" s="156">
        <v>12</v>
      </c>
      <c r="L260" s="246">
        <v>0</v>
      </c>
      <c r="M260" s="246"/>
      <c r="N260" s="246">
        <f>ROUND(L260*K260,2)</f>
        <v>0</v>
      </c>
      <c r="O260" s="246"/>
      <c r="P260" s="246"/>
      <c r="Q260" s="246"/>
      <c r="R260" s="132"/>
      <c r="T260" s="157" t="s">
        <v>5</v>
      </c>
      <c r="U260" s="43" t="s">
        <v>39</v>
      </c>
      <c r="V260" s="158">
        <v>0.514</v>
      </c>
      <c r="W260" s="158">
        <f>V260*K260</f>
        <v>6.168</v>
      </c>
      <c r="X260" s="158">
        <v>0</v>
      </c>
      <c r="Y260" s="158">
        <f>X260*K260</f>
        <v>0</v>
      </c>
      <c r="Z260" s="158">
        <v>0</v>
      </c>
      <c r="AA260" s="159">
        <f>Z260*K260</f>
        <v>0</v>
      </c>
      <c r="AR260" s="20" t="s">
        <v>179</v>
      </c>
      <c r="AT260" s="20" t="s">
        <v>147</v>
      </c>
      <c r="AU260" s="20" t="s">
        <v>83</v>
      </c>
      <c r="AY260" s="20" t="s">
        <v>146</v>
      </c>
      <c r="BE260" s="160">
        <f>IF(U260="základní",N260,0)</f>
        <v>0</v>
      </c>
      <c r="BF260" s="160">
        <f>IF(U260="snížená",N260,0)</f>
        <v>0</v>
      </c>
      <c r="BG260" s="160">
        <f>IF(U260="zákl. přenesená",N260,0)</f>
        <v>0</v>
      </c>
      <c r="BH260" s="160">
        <f>IF(U260="sníž. přenesená",N260,0)</f>
        <v>0</v>
      </c>
      <c r="BI260" s="160">
        <f>IF(U260="nulová",N260,0)</f>
        <v>0</v>
      </c>
      <c r="BJ260" s="20" t="s">
        <v>79</v>
      </c>
      <c r="BK260" s="160">
        <f>ROUND(L260*K260,2)</f>
        <v>0</v>
      </c>
      <c r="BL260" s="20" t="s">
        <v>179</v>
      </c>
      <c r="BM260" s="20" t="s">
        <v>556</v>
      </c>
    </row>
    <row r="261" spans="2:63" s="9" customFormat="1" ht="29.25" customHeight="1">
      <c r="B261" s="142"/>
      <c r="C261" s="143"/>
      <c r="D261" s="152" t="s">
        <v>137</v>
      </c>
      <c r="E261" s="152"/>
      <c r="F261" s="152"/>
      <c r="G261" s="152"/>
      <c r="H261" s="152"/>
      <c r="I261" s="152"/>
      <c r="J261" s="152"/>
      <c r="K261" s="152"/>
      <c r="L261" s="152"/>
      <c r="M261" s="152"/>
      <c r="N261" s="250">
        <f>BK261</f>
        <v>0</v>
      </c>
      <c r="O261" s="251"/>
      <c r="P261" s="251"/>
      <c r="Q261" s="251"/>
      <c r="R261" s="145"/>
      <c r="T261" s="146"/>
      <c r="U261" s="143"/>
      <c r="V261" s="143"/>
      <c r="W261" s="147">
        <f>SUM(W262:W265)</f>
        <v>2.1975</v>
      </c>
      <c r="X261" s="143"/>
      <c r="Y261" s="147">
        <f>SUM(Y262:Y265)</f>
        <v>0.00616</v>
      </c>
      <c r="Z261" s="143"/>
      <c r="AA261" s="148">
        <f>SUM(AA262:AA265)</f>
        <v>0.00312</v>
      </c>
      <c r="AR261" s="149" t="s">
        <v>83</v>
      </c>
      <c r="AT261" s="150" t="s">
        <v>73</v>
      </c>
      <c r="AU261" s="150" t="s">
        <v>79</v>
      </c>
      <c r="AY261" s="149" t="s">
        <v>146</v>
      </c>
      <c r="BK261" s="151">
        <f>SUM(BK262:BK265)</f>
        <v>0</v>
      </c>
    </row>
    <row r="262" spans="2:65" s="1" customFormat="1" ht="31.5" customHeight="1">
      <c r="B262" s="130"/>
      <c r="C262" s="153" t="s">
        <v>557</v>
      </c>
      <c r="D262" s="153" t="s">
        <v>147</v>
      </c>
      <c r="E262" s="154" t="s">
        <v>558</v>
      </c>
      <c r="F262" s="247" t="s">
        <v>559</v>
      </c>
      <c r="G262" s="247"/>
      <c r="H262" s="247"/>
      <c r="I262" s="247"/>
      <c r="J262" s="155" t="s">
        <v>227</v>
      </c>
      <c r="K262" s="156">
        <v>1</v>
      </c>
      <c r="L262" s="246">
        <v>0</v>
      </c>
      <c r="M262" s="246"/>
      <c r="N262" s="246">
        <f>ROUND(L262*K262,2)</f>
        <v>0</v>
      </c>
      <c r="O262" s="246"/>
      <c r="P262" s="246"/>
      <c r="Q262" s="246"/>
      <c r="R262" s="132"/>
      <c r="T262" s="157" t="s">
        <v>5</v>
      </c>
      <c r="U262" s="43" t="s">
        <v>39</v>
      </c>
      <c r="V262" s="158">
        <v>0.278</v>
      </c>
      <c r="W262" s="158">
        <f>V262*K262</f>
        <v>0.278</v>
      </c>
      <c r="X262" s="158">
        <v>0</v>
      </c>
      <c r="Y262" s="158">
        <f>X262*K262</f>
        <v>0</v>
      </c>
      <c r="Z262" s="158">
        <v>0.00312</v>
      </c>
      <c r="AA262" s="159">
        <f>Z262*K262</f>
        <v>0.00312</v>
      </c>
      <c r="AR262" s="20" t="s">
        <v>179</v>
      </c>
      <c r="AT262" s="20" t="s">
        <v>147</v>
      </c>
      <c r="AU262" s="20" t="s">
        <v>83</v>
      </c>
      <c r="AY262" s="20" t="s">
        <v>146</v>
      </c>
      <c r="BE262" s="160">
        <f>IF(U262="základní",N262,0)</f>
        <v>0</v>
      </c>
      <c r="BF262" s="160">
        <f>IF(U262="snížená",N262,0)</f>
        <v>0</v>
      </c>
      <c r="BG262" s="160">
        <f>IF(U262="zákl. přenesená",N262,0)</f>
        <v>0</v>
      </c>
      <c r="BH262" s="160">
        <f>IF(U262="sníž. přenesená",N262,0)</f>
        <v>0</v>
      </c>
      <c r="BI262" s="160">
        <f>IF(U262="nulová",N262,0)</f>
        <v>0</v>
      </c>
      <c r="BJ262" s="20" t="s">
        <v>79</v>
      </c>
      <c r="BK262" s="160">
        <f>ROUND(L262*K262,2)</f>
        <v>0</v>
      </c>
      <c r="BL262" s="20" t="s">
        <v>179</v>
      </c>
      <c r="BM262" s="20" t="s">
        <v>560</v>
      </c>
    </row>
    <row r="263" spans="2:65" s="1" customFormat="1" ht="82.5" customHeight="1">
      <c r="B263" s="130"/>
      <c r="C263" s="153" t="s">
        <v>561</v>
      </c>
      <c r="D263" s="153" t="s">
        <v>147</v>
      </c>
      <c r="E263" s="154" t="s">
        <v>562</v>
      </c>
      <c r="F263" s="247" t="s">
        <v>563</v>
      </c>
      <c r="G263" s="247"/>
      <c r="H263" s="247"/>
      <c r="I263" s="247"/>
      <c r="J263" s="155" t="s">
        <v>184</v>
      </c>
      <c r="K263" s="156">
        <v>3.5</v>
      </c>
      <c r="L263" s="246">
        <v>0</v>
      </c>
      <c r="M263" s="246"/>
      <c r="N263" s="246">
        <f>ROUND(L263*K263,2)</f>
        <v>0</v>
      </c>
      <c r="O263" s="246"/>
      <c r="P263" s="246"/>
      <c r="Q263" s="246"/>
      <c r="R263" s="132"/>
      <c r="T263" s="157" t="s">
        <v>5</v>
      </c>
      <c r="U263" s="43" t="s">
        <v>39</v>
      </c>
      <c r="V263" s="158">
        <v>0.349</v>
      </c>
      <c r="W263" s="158">
        <f>V263*K263</f>
        <v>1.2214999999999998</v>
      </c>
      <c r="X263" s="158">
        <v>0.00112</v>
      </c>
      <c r="Y263" s="158">
        <f>X263*K263</f>
        <v>0.00392</v>
      </c>
      <c r="Z263" s="158">
        <v>0</v>
      </c>
      <c r="AA263" s="159">
        <f>Z263*K263</f>
        <v>0</v>
      </c>
      <c r="AR263" s="20" t="s">
        <v>179</v>
      </c>
      <c r="AT263" s="20" t="s">
        <v>147</v>
      </c>
      <c r="AU263" s="20" t="s">
        <v>83</v>
      </c>
      <c r="AY263" s="20" t="s">
        <v>146</v>
      </c>
      <c r="BE263" s="160">
        <f>IF(U263="základní",N263,0)</f>
        <v>0</v>
      </c>
      <c r="BF263" s="160">
        <f>IF(U263="snížená",N263,0)</f>
        <v>0</v>
      </c>
      <c r="BG263" s="160">
        <f>IF(U263="zákl. přenesená",N263,0)</f>
        <v>0</v>
      </c>
      <c r="BH263" s="160">
        <f>IF(U263="sníž. přenesená",N263,0)</f>
        <v>0</v>
      </c>
      <c r="BI263" s="160">
        <f>IF(U263="nulová",N263,0)</f>
        <v>0</v>
      </c>
      <c r="BJ263" s="20" t="s">
        <v>79</v>
      </c>
      <c r="BK263" s="160">
        <f>ROUND(L263*K263,2)</f>
        <v>0</v>
      </c>
      <c r="BL263" s="20" t="s">
        <v>179</v>
      </c>
      <c r="BM263" s="20" t="s">
        <v>564</v>
      </c>
    </row>
    <row r="264" spans="2:65" s="1" customFormat="1" ht="82.5" customHeight="1">
      <c r="B264" s="130"/>
      <c r="C264" s="153" t="s">
        <v>565</v>
      </c>
      <c r="D264" s="153" t="s">
        <v>147</v>
      </c>
      <c r="E264" s="154" t="s">
        <v>566</v>
      </c>
      <c r="F264" s="247" t="s">
        <v>567</v>
      </c>
      <c r="G264" s="247"/>
      <c r="H264" s="247"/>
      <c r="I264" s="247"/>
      <c r="J264" s="155" t="s">
        <v>184</v>
      </c>
      <c r="K264" s="156">
        <v>2</v>
      </c>
      <c r="L264" s="246">
        <v>0</v>
      </c>
      <c r="M264" s="246"/>
      <c r="N264" s="246">
        <f>ROUND(L264*K264,2)</f>
        <v>0</v>
      </c>
      <c r="O264" s="246"/>
      <c r="P264" s="246"/>
      <c r="Q264" s="246"/>
      <c r="R264" s="132"/>
      <c r="T264" s="157" t="s">
        <v>5</v>
      </c>
      <c r="U264" s="43" t="s">
        <v>39</v>
      </c>
      <c r="V264" s="158">
        <v>0.349</v>
      </c>
      <c r="W264" s="158">
        <f>V264*K264</f>
        <v>0.698</v>
      </c>
      <c r="X264" s="158">
        <v>0.00112</v>
      </c>
      <c r="Y264" s="158">
        <f>X264*K264</f>
        <v>0.00224</v>
      </c>
      <c r="Z264" s="158">
        <v>0</v>
      </c>
      <c r="AA264" s="159">
        <f>Z264*K264</f>
        <v>0</v>
      </c>
      <c r="AR264" s="20" t="s">
        <v>179</v>
      </c>
      <c r="AT264" s="20" t="s">
        <v>147</v>
      </c>
      <c r="AU264" s="20" t="s">
        <v>83</v>
      </c>
      <c r="AY264" s="20" t="s">
        <v>146</v>
      </c>
      <c r="BE264" s="160">
        <f>IF(U264="základní",N264,0)</f>
        <v>0</v>
      </c>
      <c r="BF264" s="160">
        <f>IF(U264="snížená",N264,0)</f>
        <v>0</v>
      </c>
      <c r="BG264" s="160">
        <f>IF(U264="zákl. přenesená",N264,0)</f>
        <v>0</v>
      </c>
      <c r="BH264" s="160">
        <f>IF(U264="sníž. přenesená",N264,0)</f>
        <v>0</v>
      </c>
      <c r="BI264" s="160">
        <f>IF(U264="nulová",N264,0)</f>
        <v>0</v>
      </c>
      <c r="BJ264" s="20" t="s">
        <v>79</v>
      </c>
      <c r="BK264" s="160">
        <f>ROUND(L264*K264,2)</f>
        <v>0</v>
      </c>
      <c r="BL264" s="20" t="s">
        <v>179</v>
      </c>
      <c r="BM264" s="20" t="s">
        <v>568</v>
      </c>
    </row>
    <row r="265" spans="2:65" s="1" customFormat="1" ht="31.5" customHeight="1">
      <c r="B265" s="130"/>
      <c r="C265" s="153" t="s">
        <v>569</v>
      </c>
      <c r="D265" s="153" t="s">
        <v>147</v>
      </c>
      <c r="E265" s="154" t="s">
        <v>570</v>
      </c>
      <c r="F265" s="247" t="s">
        <v>571</v>
      </c>
      <c r="G265" s="247"/>
      <c r="H265" s="247"/>
      <c r="I265" s="247"/>
      <c r="J265" s="155" t="s">
        <v>236</v>
      </c>
      <c r="K265" s="156">
        <v>0</v>
      </c>
      <c r="L265" s="246">
        <v>0</v>
      </c>
      <c r="M265" s="246"/>
      <c r="N265" s="246">
        <f>ROUND(L265*K265,2)</f>
        <v>0</v>
      </c>
      <c r="O265" s="246"/>
      <c r="P265" s="246"/>
      <c r="Q265" s="246"/>
      <c r="R265" s="132"/>
      <c r="T265" s="157" t="s">
        <v>5</v>
      </c>
      <c r="U265" s="43" t="s">
        <v>39</v>
      </c>
      <c r="V265" s="158">
        <v>0</v>
      </c>
      <c r="W265" s="158">
        <f>V265*K265</f>
        <v>0</v>
      </c>
      <c r="X265" s="158">
        <v>0</v>
      </c>
      <c r="Y265" s="158">
        <f>X265*K265</f>
        <v>0</v>
      </c>
      <c r="Z265" s="158">
        <v>0</v>
      </c>
      <c r="AA265" s="159">
        <f>Z265*K265</f>
        <v>0</v>
      </c>
      <c r="AR265" s="20" t="s">
        <v>179</v>
      </c>
      <c r="AT265" s="20" t="s">
        <v>147</v>
      </c>
      <c r="AU265" s="20" t="s">
        <v>83</v>
      </c>
      <c r="AY265" s="20" t="s">
        <v>146</v>
      </c>
      <c r="BE265" s="160">
        <f>IF(U265="základní",N265,0)</f>
        <v>0</v>
      </c>
      <c r="BF265" s="160">
        <f>IF(U265="snížená",N265,0)</f>
        <v>0</v>
      </c>
      <c r="BG265" s="160">
        <f>IF(U265="zákl. přenesená",N265,0)</f>
        <v>0</v>
      </c>
      <c r="BH265" s="160">
        <f>IF(U265="sníž. přenesená",N265,0)</f>
        <v>0</v>
      </c>
      <c r="BI265" s="160">
        <f>IF(U265="nulová",N265,0)</f>
        <v>0</v>
      </c>
      <c r="BJ265" s="20" t="s">
        <v>79</v>
      </c>
      <c r="BK265" s="160">
        <f>ROUND(L265*K265,2)</f>
        <v>0</v>
      </c>
      <c r="BL265" s="20" t="s">
        <v>179</v>
      </c>
      <c r="BM265" s="20" t="s">
        <v>572</v>
      </c>
    </row>
    <row r="266" spans="2:63" s="9" customFormat="1" ht="29.25" customHeight="1">
      <c r="B266" s="142"/>
      <c r="C266" s="143"/>
      <c r="D266" s="152" t="s">
        <v>138</v>
      </c>
      <c r="E266" s="152"/>
      <c r="F266" s="152"/>
      <c r="G266" s="152"/>
      <c r="H266" s="152"/>
      <c r="I266" s="152"/>
      <c r="J266" s="152"/>
      <c r="K266" s="152"/>
      <c r="L266" s="152"/>
      <c r="M266" s="152"/>
      <c r="N266" s="250">
        <f>BK266</f>
        <v>0</v>
      </c>
      <c r="O266" s="251"/>
      <c r="P266" s="251"/>
      <c r="Q266" s="251"/>
      <c r="R266" s="145"/>
      <c r="T266" s="146"/>
      <c r="U266" s="143"/>
      <c r="V266" s="143"/>
      <c r="W266" s="147">
        <f>SUM(W267:W269)</f>
        <v>26.6</v>
      </c>
      <c r="X266" s="143"/>
      <c r="Y266" s="147">
        <f>SUM(Y267:Y269)</f>
        <v>0.006999999999999999</v>
      </c>
      <c r="Z266" s="143"/>
      <c r="AA266" s="148">
        <f>SUM(AA267:AA269)</f>
        <v>0</v>
      </c>
      <c r="AR266" s="149" t="s">
        <v>83</v>
      </c>
      <c r="AT266" s="150" t="s">
        <v>73</v>
      </c>
      <c r="AU266" s="150" t="s">
        <v>79</v>
      </c>
      <c r="AY266" s="149" t="s">
        <v>146</v>
      </c>
      <c r="BK266" s="151">
        <f>SUM(BK267:BK269)</f>
        <v>0</v>
      </c>
    </row>
    <row r="267" spans="2:65" s="1" customFormat="1" ht="31.5" customHeight="1">
      <c r="B267" s="130"/>
      <c r="C267" s="153" t="s">
        <v>573</v>
      </c>
      <c r="D267" s="153" t="s">
        <v>147</v>
      </c>
      <c r="E267" s="154" t="s">
        <v>574</v>
      </c>
      <c r="F267" s="247" t="s">
        <v>575</v>
      </c>
      <c r="G267" s="247"/>
      <c r="H267" s="247"/>
      <c r="I267" s="247"/>
      <c r="J267" s="155" t="s">
        <v>576</v>
      </c>
      <c r="K267" s="156">
        <v>100</v>
      </c>
      <c r="L267" s="246">
        <v>0</v>
      </c>
      <c r="M267" s="246"/>
      <c r="N267" s="246">
        <f>ROUND(L267*K267,2)</f>
        <v>0</v>
      </c>
      <c r="O267" s="246"/>
      <c r="P267" s="246"/>
      <c r="Q267" s="246"/>
      <c r="R267" s="132"/>
      <c r="T267" s="157" t="s">
        <v>5</v>
      </c>
      <c r="U267" s="43" t="s">
        <v>39</v>
      </c>
      <c r="V267" s="158">
        <v>0.266</v>
      </c>
      <c r="W267" s="158">
        <f>V267*K267</f>
        <v>26.6</v>
      </c>
      <c r="X267" s="158">
        <v>7E-05</v>
      </c>
      <c r="Y267" s="158">
        <f>X267*K267</f>
        <v>0.006999999999999999</v>
      </c>
      <c r="Z267" s="158">
        <v>0</v>
      </c>
      <c r="AA267" s="159">
        <f>Z267*K267</f>
        <v>0</v>
      </c>
      <c r="AR267" s="20" t="s">
        <v>179</v>
      </c>
      <c r="AT267" s="20" t="s">
        <v>147</v>
      </c>
      <c r="AU267" s="20" t="s">
        <v>83</v>
      </c>
      <c r="AY267" s="20" t="s">
        <v>146</v>
      </c>
      <c r="BE267" s="160">
        <f>IF(U267="základní",N267,0)</f>
        <v>0</v>
      </c>
      <c r="BF267" s="160">
        <f>IF(U267="snížená",N267,0)</f>
        <v>0</v>
      </c>
      <c r="BG267" s="160">
        <f>IF(U267="zákl. přenesená",N267,0)</f>
        <v>0</v>
      </c>
      <c r="BH267" s="160">
        <f>IF(U267="sníž. přenesená",N267,0)</f>
        <v>0</v>
      </c>
      <c r="BI267" s="160">
        <f>IF(U267="nulová",N267,0)</f>
        <v>0</v>
      </c>
      <c r="BJ267" s="20" t="s">
        <v>79</v>
      </c>
      <c r="BK267" s="160">
        <f>ROUND(L267*K267,2)</f>
        <v>0</v>
      </c>
      <c r="BL267" s="20" t="s">
        <v>179</v>
      </c>
      <c r="BM267" s="20" t="s">
        <v>577</v>
      </c>
    </row>
    <row r="268" spans="2:51" s="10" customFormat="1" ht="22.5" customHeight="1">
      <c r="B268" s="161"/>
      <c r="C268" s="162"/>
      <c r="D268" s="162"/>
      <c r="E268" s="163" t="s">
        <v>5</v>
      </c>
      <c r="F268" s="248" t="s">
        <v>537</v>
      </c>
      <c r="G268" s="249"/>
      <c r="H268" s="249"/>
      <c r="I268" s="249"/>
      <c r="J268" s="162"/>
      <c r="K268" s="164">
        <v>100</v>
      </c>
      <c r="L268" s="162"/>
      <c r="M268" s="162"/>
      <c r="N268" s="162"/>
      <c r="O268" s="162"/>
      <c r="P268" s="162"/>
      <c r="Q268" s="162"/>
      <c r="R268" s="165"/>
      <c r="T268" s="166"/>
      <c r="U268" s="162"/>
      <c r="V268" s="162"/>
      <c r="W268" s="162"/>
      <c r="X268" s="162"/>
      <c r="Y268" s="162"/>
      <c r="Z268" s="162"/>
      <c r="AA268" s="167"/>
      <c r="AT268" s="168" t="s">
        <v>154</v>
      </c>
      <c r="AU268" s="168" t="s">
        <v>83</v>
      </c>
      <c r="AV268" s="10" t="s">
        <v>83</v>
      </c>
      <c r="AW268" s="10" t="s">
        <v>32</v>
      </c>
      <c r="AX268" s="10" t="s">
        <v>79</v>
      </c>
      <c r="AY268" s="168" t="s">
        <v>146</v>
      </c>
    </row>
    <row r="269" spans="2:65" s="1" customFormat="1" ht="31.5" customHeight="1">
      <c r="B269" s="130"/>
      <c r="C269" s="153" t="s">
        <v>578</v>
      </c>
      <c r="D269" s="153" t="s">
        <v>147</v>
      </c>
      <c r="E269" s="154" t="s">
        <v>579</v>
      </c>
      <c r="F269" s="247" t="s">
        <v>580</v>
      </c>
      <c r="G269" s="247"/>
      <c r="H269" s="247"/>
      <c r="I269" s="247"/>
      <c r="J269" s="155" t="s">
        <v>236</v>
      </c>
      <c r="K269" s="156">
        <v>0</v>
      </c>
      <c r="L269" s="246">
        <v>0</v>
      </c>
      <c r="M269" s="246"/>
      <c r="N269" s="246">
        <f>ROUND(L269*K269,2)</f>
        <v>0</v>
      </c>
      <c r="O269" s="246"/>
      <c r="P269" s="246"/>
      <c r="Q269" s="246"/>
      <c r="R269" s="132"/>
      <c r="T269" s="157" t="s">
        <v>5</v>
      </c>
      <c r="U269" s="43" t="s">
        <v>39</v>
      </c>
      <c r="V269" s="158">
        <v>0</v>
      </c>
      <c r="W269" s="158">
        <f>V269*K269</f>
        <v>0</v>
      </c>
      <c r="X269" s="158">
        <v>0</v>
      </c>
      <c r="Y269" s="158">
        <f>X269*K269</f>
        <v>0</v>
      </c>
      <c r="Z269" s="158">
        <v>0</v>
      </c>
      <c r="AA269" s="159">
        <f>Z269*K269</f>
        <v>0</v>
      </c>
      <c r="AR269" s="20" t="s">
        <v>179</v>
      </c>
      <c r="AT269" s="20" t="s">
        <v>147</v>
      </c>
      <c r="AU269" s="20" t="s">
        <v>83</v>
      </c>
      <c r="AY269" s="20" t="s">
        <v>146</v>
      </c>
      <c r="BE269" s="160">
        <f>IF(U269="základní",N269,0)</f>
        <v>0</v>
      </c>
      <c r="BF269" s="160">
        <f>IF(U269="snížená",N269,0)</f>
        <v>0</v>
      </c>
      <c r="BG269" s="160">
        <f>IF(U269="zákl. přenesená",N269,0)</f>
        <v>0</v>
      </c>
      <c r="BH269" s="160">
        <f>IF(U269="sníž. přenesená",N269,0)</f>
        <v>0</v>
      </c>
      <c r="BI269" s="160">
        <f>IF(U269="nulová",N269,0)</f>
        <v>0</v>
      </c>
      <c r="BJ269" s="20" t="s">
        <v>79</v>
      </c>
      <c r="BK269" s="160">
        <f>ROUND(L269*K269,2)</f>
        <v>0</v>
      </c>
      <c r="BL269" s="20" t="s">
        <v>179</v>
      </c>
      <c r="BM269" s="20" t="s">
        <v>581</v>
      </c>
    </row>
    <row r="270" spans="2:63" s="9" customFormat="1" ht="29.25" customHeight="1">
      <c r="B270" s="142"/>
      <c r="C270" s="143"/>
      <c r="D270" s="152" t="s">
        <v>139</v>
      </c>
      <c r="E270" s="152"/>
      <c r="F270" s="152"/>
      <c r="G270" s="152"/>
      <c r="H270" s="152"/>
      <c r="I270" s="152"/>
      <c r="J270" s="152"/>
      <c r="K270" s="152"/>
      <c r="L270" s="152"/>
      <c r="M270" s="152"/>
      <c r="N270" s="250">
        <f>BK270</f>
        <v>0</v>
      </c>
      <c r="O270" s="251"/>
      <c r="P270" s="251"/>
      <c r="Q270" s="251"/>
      <c r="R270" s="145"/>
      <c r="T270" s="146"/>
      <c r="U270" s="143"/>
      <c r="V270" s="143"/>
      <c r="W270" s="147">
        <f>SUM(W271:W279)</f>
        <v>12.814</v>
      </c>
      <c r="X270" s="143"/>
      <c r="Y270" s="147">
        <f>SUM(Y271:Y279)</f>
        <v>0.01052</v>
      </c>
      <c r="Z270" s="143"/>
      <c r="AA270" s="148">
        <f>SUM(AA271:AA279)</f>
        <v>0</v>
      </c>
      <c r="AR270" s="149" t="s">
        <v>83</v>
      </c>
      <c r="AT270" s="150" t="s">
        <v>73</v>
      </c>
      <c r="AU270" s="150" t="s">
        <v>79</v>
      </c>
      <c r="AY270" s="149" t="s">
        <v>146</v>
      </c>
      <c r="BK270" s="151">
        <f>SUM(BK271:BK279)</f>
        <v>0</v>
      </c>
    </row>
    <row r="271" spans="2:65" s="1" customFormat="1" ht="31.5" customHeight="1">
      <c r="B271" s="130"/>
      <c r="C271" s="153" t="s">
        <v>582</v>
      </c>
      <c r="D271" s="153" t="s">
        <v>147</v>
      </c>
      <c r="E271" s="154" t="s">
        <v>583</v>
      </c>
      <c r="F271" s="247" t="s">
        <v>584</v>
      </c>
      <c r="G271" s="247"/>
      <c r="H271" s="247"/>
      <c r="I271" s="247"/>
      <c r="J271" s="155" t="s">
        <v>227</v>
      </c>
      <c r="K271" s="156">
        <v>2</v>
      </c>
      <c r="L271" s="246">
        <v>0</v>
      </c>
      <c r="M271" s="246"/>
      <c r="N271" s="246">
        <f>ROUND(L271*K271,2)</f>
        <v>0</v>
      </c>
      <c r="O271" s="246"/>
      <c r="P271" s="246"/>
      <c r="Q271" s="246"/>
      <c r="R271" s="132"/>
      <c r="T271" s="157" t="s">
        <v>5</v>
      </c>
      <c r="U271" s="43" t="s">
        <v>39</v>
      </c>
      <c r="V271" s="158">
        <v>0.184</v>
      </c>
      <c r="W271" s="158">
        <f>V271*K271</f>
        <v>0.368</v>
      </c>
      <c r="X271" s="158">
        <v>0.00017</v>
      </c>
      <c r="Y271" s="158">
        <f>X271*K271</f>
        <v>0.00034</v>
      </c>
      <c r="Z271" s="158">
        <v>0</v>
      </c>
      <c r="AA271" s="159">
        <f>Z271*K271</f>
        <v>0</v>
      </c>
      <c r="AR271" s="20" t="s">
        <v>179</v>
      </c>
      <c r="AT271" s="20" t="s">
        <v>147</v>
      </c>
      <c r="AU271" s="20" t="s">
        <v>83</v>
      </c>
      <c r="AY271" s="20" t="s">
        <v>146</v>
      </c>
      <c r="BE271" s="160">
        <f>IF(U271="základní",N271,0)</f>
        <v>0</v>
      </c>
      <c r="BF271" s="160">
        <f>IF(U271="snížená",N271,0)</f>
        <v>0</v>
      </c>
      <c r="BG271" s="160">
        <f>IF(U271="zákl. přenesená",N271,0)</f>
        <v>0</v>
      </c>
      <c r="BH271" s="160">
        <f>IF(U271="sníž. přenesená",N271,0)</f>
        <v>0</v>
      </c>
      <c r="BI271" s="160">
        <f>IF(U271="nulová",N271,0)</f>
        <v>0</v>
      </c>
      <c r="BJ271" s="20" t="s">
        <v>79</v>
      </c>
      <c r="BK271" s="160">
        <f>ROUND(L271*K271,2)</f>
        <v>0</v>
      </c>
      <c r="BL271" s="20" t="s">
        <v>179</v>
      </c>
      <c r="BM271" s="20" t="s">
        <v>585</v>
      </c>
    </row>
    <row r="272" spans="2:65" s="1" customFormat="1" ht="31.5" customHeight="1">
      <c r="B272" s="130"/>
      <c r="C272" s="153" t="s">
        <v>586</v>
      </c>
      <c r="D272" s="153" t="s">
        <v>147</v>
      </c>
      <c r="E272" s="154" t="s">
        <v>587</v>
      </c>
      <c r="F272" s="247" t="s">
        <v>588</v>
      </c>
      <c r="G272" s="247"/>
      <c r="H272" s="247"/>
      <c r="I272" s="247"/>
      <c r="J272" s="155" t="s">
        <v>227</v>
      </c>
      <c r="K272" s="156">
        <v>4</v>
      </c>
      <c r="L272" s="246">
        <v>0</v>
      </c>
      <c r="M272" s="246"/>
      <c r="N272" s="246">
        <f>ROUND(L272*K272,2)</f>
        <v>0</v>
      </c>
      <c r="O272" s="246"/>
      <c r="P272" s="246"/>
      <c r="Q272" s="246"/>
      <c r="R272" s="132"/>
      <c r="T272" s="157" t="s">
        <v>5</v>
      </c>
      <c r="U272" s="43" t="s">
        <v>39</v>
      </c>
      <c r="V272" s="158">
        <v>0.172</v>
      </c>
      <c r="W272" s="158">
        <f>V272*K272</f>
        <v>0.688</v>
      </c>
      <c r="X272" s="158">
        <v>0.00012</v>
      </c>
      <c r="Y272" s="158">
        <f>X272*K272</f>
        <v>0.00048</v>
      </c>
      <c r="Z272" s="158">
        <v>0</v>
      </c>
      <c r="AA272" s="159">
        <f>Z272*K272</f>
        <v>0</v>
      </c>
      <c r="AR272" s="20" t="s">
        <v>179</v>
      </c>
      <c r="AT272" s="20" t="s">
        <v>147</v>
      </c>
      <c r="AU272" s="20" t="s">
        <v>83</v>
      </c>
      <c r="AY272" s="20" t="s">
        <v>146</v>
      </c>
      <c r="BE272" s="160">
        <f>IF(U272="základní",N272,0)</f>
        <v>0</v>
      </c>
      <c r="BF272" s="160">
        <f>IF(U272="snížená",N272,0)</f>
        <v>0</v>
      </c>
      <c r="BG272" s="160">
        <f>IF(U272="zákl. přenesená",N272,0)</f>
        <v>0</v>
      </c>
      <c r="BH272" s="160">
        <f>IF(U272="sníž. přenesená",N272,0)</f>
        <v>0</v>
      </c>
      <c r="BI272" s="160">
        <f>IF(U272="nulová",N272,0)</f>
        <v>0</v>
      </c>
      <c r="BJ272" s="20" t="s">
        <v>79</v>
      </c>
      <c r="BK272" s="160">
        <f>ROUND(L272*K272,2)</f>
        <v>0</v>
      </c>
      <c r="BL272" s="20" t="s">
        <v>179</v>
      </c>
      <c r="BM272" s="20" t="s">
        <v>589</v>
      </c>
    </row>
    <row r="273" spans="2:51" s="10" customFormat="1" ht="22.5" customHeight="1">
      <c r="B273" s="161"/>
      <c r="C273" s="162"/>
      <c r="D273" s="162"/>
      <c r="E273" s="163" t="s">
        <v>5</v>
      </c>
      <c r="F273" s="248" t="s">
        <v>590</v>
      </c>
      <c r="G273" s="249"/>
      <c r="H273" s="249"/>
      <c r="I273" s="249"/>
      <c r="J273" s="162"/>
      <c r="K273" s="164">
        <v>4</v>
      </c>
      <c r="L273" s="162"/>
      <c r="M273" s="162"/>
      <c r="N273" s="162"/>
      <c r="O273" s="162"/>
      <c r="P273" s="162"/>
      <c r="Q273" s="162"/>
      <c r="R273" s="165"/>
      <c r="T273" s="166"/>
      <c r="U273" s="162"/>
      <c r="V273" s="162"/>
      <c r="W273" s="162"/>
      <c r="X273" s="162"/>
      <c r="Y273" s="162"/>
      <c r="Z273" s="162"/>
      <c r="AA273" s="167"/>
      <c r="AT273" s="168" t="s">
        <v>154</v>
      </c>
      <c r="AU273" s="168" t="s">
        <v>83</v>
      </c>
      <c r="AV273" s="10" t="s">
        <v>83</v>
      </c>
      <c r="AW273" s="10" t="s">
        <v>32</v>
      </c>
      <c r="AX273" s="10" t="s">
        <v>79</v>
      </c>
      <c r="AY273" s="168" t="s">
        <v>146</v>
      </c>
    </row>
    <row r="274" spans="2:65" s="1" customFormat="1" ht="31.5" customHeight="1">
      <c r="B274" s="130"/>
      <c r="C274" s="153" t="s">
        <v>591</v>
      </c>
      <c r="D274" s="153" t="s">
        <v>147</v>
      </c>
      <c r="E274" s="154" t="s">
        <v>592</v>
      </c>
      <c r="F274" s="247" t="s">
        <v>593</v>
      </c>
      <c r="G274" s="247"/>
      <c r="H274" s="247"/>
      <c r="I274" s="247"/>
      <c r="J274" s="155" t="s">
        <v>184</v>
      </c>
      <c r="K274" s="156">
        <v>194</v>
      </c>
      <c r="L274" s="246">
        <v>0</v>
      </c>
      <c r="M274" s="246"/>
      <c r="N274" s="246">
        <f>ROUND(L274*K274,2)</f>
        <v>0</v>
      </c>
      <c r="O274" s="246"/>
      <c r="P274" s="246"/>
      <c r="Q274" s="246"/>
      <c r="R274" s="132"/>
      <c r="T274" s="157" t="s">
        <v>5</v>
      </c>
      <c r="U274" s="43" t="s">
        <v>39</v>
      </c>
      <c r="V274" s="158">
        <v>0.028</v>
      </c>
      <c r="W274" s="158">
        <f>V274*K274</f>
        <v>5.432</v>
      </c>
      <c r="X274" s="158">
        <v>2E-05</v>
      </c>
      <c r="Y274" s="158">
        <f>X274*K274</f>
        <v>0.00388</v>
      </c>
      <c r="Z274" s="158">
        <v>0</v>
      </c>
      <c r="AA274" s="159">
        <f>Z274*K274</f>
        <v>0</v>
      </c>
      <c r="AR274" s="20" t="s">
        <v>179</v>
      </c>
      <c r="AT274" s="20" t="s">
        <v>147</v>
      </c>
      <c r="AU274" s="20" t="s">
        <v>83</v>
      </c>
      <c r="AY274" s="20" t="s">
        <v>146</v>
      </c>
      <c r="BE274" s="160">
        <f>IF(U274="základní",N274,0)</f>
        <v>0</v>
      </c>
      <c r="BF274" s="160">
        <f>IF(U274="snížená",N274,0)</f>
        <v>0</v>
      </c>
      <c r="BG274" s="160">
        <f>IF(U274="zákl. přenesená",N274,0)</f>
        <v>0</v>
      </c>
      <c r="BH274" s="160">
        <f>IF(U274="sníž. přenesená",N274,0)</f>
        <v>0</v>
      </c>
      <c r="BI274" s="160">
        <f>IF(U274="nulová",N274,0)</f>
        <v>0</v>
      </c>
      <c r="BJ274" s="20" t="s">
        <v>79</v>
      </c>
      <c r="BK274" s="160">
        <f>ROUND(L274*K274,2)</f>
        <v>0</v>
      </c>
      <c r="BL274" s="20" t="s">
        <v>179</v>
      </c>
      <c r="BM274" s="20" t="s">
        <v>594</v>
      </c>
    </row>
    <row r="275" spans="2:51" s="10" customFormat="1" ht="22.5" customHeight="1">
      <c r="B275" s="161"/>
      <c r="C275" s="162"/>
      <c r="D275" s="162"/>
      <c r="E275" s="163" t="s">
        <v>5</v>
      </c>
      <c r="F275" s="248" t="s">
        <v>595</v>
      </c>
      <c r="G275" s="249"/>
      <c r="H275" s="249"/>
      <c r="I275" s="249"/>
      <c r="J275" s="162"/>
      <c r="K275" s="164">
        <v>194</v>
      </c>
      <c r="L275" s="162"/>
      <c r="M275" s="162"/>
      <c r="N275" s="162"/>
      <c r="O275" s="162"/>
      <c r="P275" s="162"/>
      <c r="Q275" s="162"/>
      <c r="R275" s="165"/>
      <c r="T275" s="166"/>
      <c r="U275" s="162"/>
      <c r="V275" s="162"/>
      <c r="W275" s="162"/>
      <c r="X275" s="162"/>
      <c r="Y275" s="162"/>
      <c r="Z275" s="162"/>
      <c r="AA275" s="167"/>
      <c r="AT275" s="168" t="s">
        <v>154</v>
      </c>
      <c r="AU275" s="168" t="s">
        <v>83</v>
      </c>
      <c r="AV275" s="10" t="s">
        <v>83</v>
      </c>
      <c r="AW275" s="10" t="s">
        <v>32</v>
      </c>
      <c r="AX275" s="10" t="s">
        <v>79</v>
      </c>
      <c r="AY275" s="168" t="s">
        <v>146</v>
      </c>
    </row>
    <row r="276" spans="2:65" s="1" customFormat="1" ht="31.5" customHeight="1">
      <c r="B276" s="130"/>
      <c r="C276" s="153" t="s">
        <v>596</v>
      </c>
      <c r="D276" s="153" t="s">
        <v>147</v>
      </c>
      <c r="E276" s="154" t="s">
        <v>597</v>
      </c>
      <c r="F276" s="247" t="s">
        <v>598</v>
      </c>
      <c r="G276" s="247"/>
      <c r="H276" s="247"/>
      <c r="I276" s="247"/>
      <c r="J276" s="155" t="s">
        <v>184</v>
      </c>
      <c r="K276" s="156">
        <v>38</v>
      </c>
      <c r="L276" s="246">
        <v>0</v>
      </c>
      <c r="M276" s="246"/>
      <c r="N276" s="246">
        <f>ROUND(L276*K276,2)</f>
        <v>0</v>
      </c>
      <c r="O276" s="246"/>
      <c r="P276" s="246"/>
      <c r="Q276" s="246"/>
      <c r="R276" s="132"/>
      <c r="T276" s="157" t="s">
        <v>5</v>
      </c>
      <c r="U276" s="43" t="s">
        <v>39</v>
      </c>
      <c r="V276" s="158">
        <v>0.053</v>
      </c>
      <c r="W276" s="158">
        <f>V276*K276</f>
        <v>2.014</v>
      </c>
      <c r="X276" s="158">
        <v>5E-05</v>
      </c>
      <c r="Y276" s="158">
        <f>X276*K276</f>
        <v>0.0019</v>
      </c>
      <c r="Z276" s="158">
        <v>0</v>
      </c>
      <c r="AA276" s="159">
        <f>Z276*K276</f>
        <v>0</v>
      </c>
      <c r="AR276" s="20" t="s">
        <v>179</v>
      </c>
      <c r="AT276" s="20" t="s">
        <v>147</v>
      </c>
      <c r="AU276" s="20" t="s">
        <v>83</v>
      </c>
      <c r="AY276" s="20" t="s">
        <v>146</v>
      </c>
      <c r="BE276" s="160">
        <f>IF(U276="základní",N276,0)</f>
        <v>0</v>
      </c>
      <c r="BF276" s="160">
        <f>IF(U276="snížená",N276,0)</f>
        <v>0</v>
      </c>
      <c r="BG276" s="160">
        <f>IF(U276="zákl. přenesená",N276,0)</f>
        <v>0</v>
      </c>
      <c r="BH276" s="160">
        <f>IF(U276="sníž. přenesená",N276,0)</f>
        <v>0</v>
      </c>
      <c r="BI276" s="160">
        <f>IF(U276="nulová",N276,0)</f>
        <v>0</v>
      </c>
      <c r="BJ276" s="20" t="s">
        <v>79</v>
      </c>
      <c r="BK276" s="160">
        <f>ROUND(L276*K276,2)</f>
        <v>0</v>
      </c>
      <c r="BL276" s="20" t="s">
        <v>179</v>
      </c>
      <c r="BM276" s="20" t="s">
        <v>599</v>
      </c>
    </row>
    <row r="277" spans="2:51" s="10" customFormat="1" ht="22.5" customHeight="1">
      <c r="B277" s="161"/>
      <c r="C277" s="162"/>
      <c r="D277" s="162"/>
      <c r="E277" s="163" t="s">
        <v>5</v>
      </c>
      <c r="F277" s="248" t="s">
        <v>600</v>
      </c>
      <c r="G277" s="249"/>
      <c r="H277" s="249"/>
      <c r="I277" s="249"/>
      <c r="J277" s="162"/>
      <c r="K277" s="164">
        <v>38</v>
      </c>
      <c r="L277" s="162"/>
      <c r="M277" s="162"/>
      <c r="N277" s="162"/>
      <c r="O277" s="162"/>
      <c r="P277" s="162"/>
      <c r="Q277" s="162"/>
      <c r="R277" s="165"/>
      <c r="T277" s="166"/>
      <c r="U277" s="162"/>
      <c r="V277" s="162"/>
      <c r="W277" s="162"/>
      <c r="X277" s="162"/>
      <c r="Y277" s="162"/>
      <c r="Z277" s="162"/>
      <c r="AA277" s="167"/>
      <c r="AT277" s="168" t="s">
        <v>154</v>
      </c>
      <c r="AU277" s="168" t="s">
        <v>83</v>
      </c>
      <c r="AV277" s="10" t="s">
        <v>83</v>
      </c>
      <c r="AW277" s="10" t="s">
        <v>32</v>
      </c>
      <c r="AX277" s="10" t="s">
        <v>79</v>
      </c>
      <c r="AY277" s="168" t="s">
        <v>146</v>
      </c>
    </row>
    <row r="278" spans="2:65" s="1" customFormat="1" ht="31.5" customHeight="1">
      <c r="B278" s="130"/>
      <c r="C278" s="153" t="s">
        <v>601</v>
      </c>
      <c r="D278" s="153" t="s">
        <v>147</v>
      </c>
      <c r="E278" s="154" t="s">
        <v>602</v>
      </c>
      <c r="F278" s="247" t="s">
        <v>603</v>
      </c>
      <c r="G278" s="247"/>
      <c r="H278" s="247"/>
      <c r="I278" s="247"/>
      <c r="J278" s="155" t="s">
        <v>184</v>
      </c>
      <c r="K278" s="156">
        <v>56</v>
      </c>
      <c r="L278" s="246">
        <v>0</v>
      </c>
      <c r="M278" s="246"/>
      <c r="N278" s="246">
        <f>ROUND(L278*K278,2)</f>
        <v>0</v>
      </c>
      <c r="O278" s="246"/>
      <c r="P278" s="246"/>
      <c r="Q278" s="246"/>
      <c r="R278" s="132"/>
      <c r="T278" s="157" t="s">
        <v>5</v>
      </c>
      <c r="U278" s="43" t="s">
        <v>39</v>
      </c>
      <c r="V278" s="158">
        <v>0.077</v>
      </c>
      <c r="W278" s="158">
        <f>V278*K278</f>
        <v>4.312</v>
      </c>
      <c r="X278" s="158">
        <v>7E-05</v>
      </c>
      <c r="Y278" s="158">
        <f>X278*K278</f>
        <v>0.00392</v>
      </c>
      <c r="Z278" s="158">
        <v>0</v>
      </c>
      <c r="AA278" s="159">
        <f>Z278*K278</f>
        <v>0</v>
      </c>
      <c r="AR278" s="20" t="s">
        <v>179</v>
      </c>
      <c r="AT278" s="20" t="s">
        <v>147</v>
      </c>
      <c r="AU278" s="20" t="s">
        <v>83</v>
      </c>
      <c r="AY278" s="20" t="s">
        <v>146</v>
      </c>
      <c r="BE278" s="160">
        <f>IF(U278="základní",N278,0)</f>
        <v>0</v>
      </c>
      <c r="BF278" s="160">
        <f>IF(U278="snížená",N278,0)</f>
        <v>0</v>
      </c>
      <c r="BG278" s="160">
        <f>IF(U278="zákl. přenesená",N278,0)</f>
        <v>0</v>
      </c>
      <c r="BH278" s="160">
        <f>IF(U278="sníž. přenesená",N278,0)</f>
        <v>0</v>
      </c>
      <c r="BI278" s="160">
        <f>IF(U278="nulová",N278,0)</f>
        <v>0</v>
      </c>
      <c r="BJ278" s="20" t="s">
        <v>79</v>
      </c>
      <c r="BK278" s="160">
        <f>ROUND(L278*K278,2)</f>
        <v>0</v>
      </c>
      <c r="BL278" s="20" t="s">
        <v>179</v>
      </c>
      <c r="BM278" s="20" t="s">
        <v>604</v>
      </c>
    </row>
    <row r="279" spans="2:51" s="10" customFormat="1" ht="22.5" customHeight="1">
      <c r="B279" s="161"/>
      <c r="C279" s="162"/>
      <c r="D279" s="162"/>
      <c r="E279" s="163" t="s">
        <v>5</v>
      </c>
      <c r="F279" s="248" t="s">
        <v>605</v>
      </c>
      <c r="G279" s="249"/>
      <c r="H279" s="249"/>
      <c r="I279" s="249"/>
      <c r="J279" s="162"/>
      <c r="K279" s="164">
        <v>56</v>
      </c>
      <c r="L279" s="162"/>
      <c r="M279" s="162"/>
      <c r="N279" s="162"/>
      <c r="O279" s="162"/>
      <c r="P279" s="162"/>
      <c r="Q279" s="162"/>
      <c r="R279" s="165"/>
      <c r="T279" s="166"/>
      <c r="U279" s="162"/>
      <c r="V279" s="162"/>
      <c r="W279" s="162"/>
      <c r="X279" s="162"/>
      <c r="Y279" s="162"/>
      <c r="Z279" s="162"/>
      <c r="AA279" s="167"/>
      <c r="AT279" s="168" t="s">
        <v>154</v>
      </c>
      <c r="AU279" s="168" t="s">
        <v>83</v>
      </c>
      <c r="AV279" s="10" t="s">
        <v>83</v>
      </c>
      <c r="AW279" s="10" t="s">
        <v>32</v>
      </c>
      <c r="AX279" s="10" t="s">
        <v>79</v>
      </c>
      <c r="AY279" s="168" t="s">
        <v>146</v>
      </c>
    </row>
    <row r="280" spans="2:63" s="9" customFormat="1" ht="36.75" customHeight="1">
      <c r="B280" s="142"/>
      <c r="C280" s="143"/>
      <c r="D280" s="144" t="s">
        <v>140</v>
      </c>
      <c r="E280" s="144"/>
      <c r="F280" s="144"/>
      <c r="G280" s="144"/>
      <c r="H280" s="144"/>
      <c r="I280" s="144"/>
      <c r="J280" s="144"/>
      <c r="K280" s="144"/>
      <c r="L280" s="144"/>
      <c r="M280" s="144"/>
      <c r="N280" s="256">
        <f>BK280</f>
        <v>0</v>
      </c>
      <c r="O280" s="257"/>
      <c r="P280" s="257"/>
      <c r="Q280" s="257"/>
      <c r="R280" s="145"/>
      <c r="T280" s="146"/>
      <c r="U280" s="143"/>
      <c r="V280" s="143"/>
      <c r="W280" s="147">
        <f>W281</f>
        <v>17.01</v>
      </c>
      <c r="X280" s="143"/>
      <c r="Y280" s="147">
        <f>Y281</f>
        <v>0</v>
      </c>
      <c r="Z280" s="143"/>
      <c r="AA280" s="148">
        <f>AA281</f>
        <v>0</v>
      </c>
      <c r="AR280" s="149" t="s">
        <v>159</v>
      </c>
      <c r="AT280" s="150" t="s">
        <v>73</v>
      </c>
      <c r="AU280" s="150" t="s">
        <v>74</v>
      </c>
      <c r="AY280" s="149" t="s">
        <v>146</v>
      </c>
      <c r="BK280" s="151">
        <f>BK281</f>
        <v>0</v>
      </c>
    </row>
    <row r="281" spans="2:63" s="9" customFormat="1" ht="19.5" customHeight="1">
      <c r="B281" s="142"/>
      <c r="C281" s="143"/>
      <c r="D281" s="152" t="s">
        <v>141</v>
      </c>
      <c r="E281" s="152"/>
      <c r="F281" s="152"/>
      <c r="G281" s="152"/>
      <c r="H281" s="152"/>
      <c r="I281" s="152"/>
      <c r="J281" s="152"/>
      <c r="K281" s="152"/>
      <c r="L281" s="152"/>
      <c r="M281" s="152"/>
      <c r="N281" s="254">
        <f>BK281</f>
        <v>0</v>
      </c>
      <c r="O281" s="255"/>
      <c r="P281" s="255"/>
      <c r="Q281" s="255"/>
      <c r="R281" s="145"/>
      <c r="T281" s="146"/>
      <c r="U281" s="143"/>
      <c r="V281" s="143"/>
      <c r="W281" s="147">
        <f>SUM(W282:W286)</f>
        <v>17.01</v>
      </c>
      <c r="X281" s="143"/>
      <c r="Y281" s="147">
        <f>SUM(Y282:Y286)</f>
        <v>0</v>
      </c>
      <c r="Z281" s="143"/>
      <c r="AA281" s="148">
        <f>SUM(AA282:AA286)</f>
        <v>0</v>
      </c>
      <c r="AR281" s="149" t="s">
        <v>159</v>
      </c>
      <c r="AT281" s="150" t="s">
        <v>73</v>
      </c>
      <c r="AU281" s="150" t="s">
        <v>79</v>
      </c>
      <c r="AY281" s="149" t="s">
        <v>146</v>
      </c>
      <c r="BK281" s="151">
        <f>SUM(BK282:BK286)</f>
        <v>0</v>
      </c>
    </row>
    <row r="282" spans="2:65" s="1" customFormat="1" ht="31.5" customHeight="1">
      <c r="B282" s="130"/>
      <c r="C282" s="153" t="s">
        <v>606</v>
      </c>
      <c r="D282" s="153" t="s">
        <v>147</v>
      </c>
      <c r="E282" s="154" t="s">
        <v>607</v>
      </c>
      <c r="F282" s="247" t="s">
        <v>608</v>
      </c>
      <c r="G282" s="247"/>
      <c r="H282" s="247"/>
      <c r="I282" s="247"/>
      <c r="J282" s="155" t="s">
        <v>260</v>
      </c>
      <c r="K282" s="156">
        <v>105</v>
      </c>
      <c r="L282" s="246">
        <v>0</v>
      </c>
      <c r="M282" s="246"/>
      <c r="N282" s="246">
        <f>ROUND(L282*K282,2)</f>
        <v>0</v>
      </c>
      <c r="O282" s="246"/>
      <c r="P282" s="246"/>
      <c r="Q282" s="246"/>
      <c r="R282" s="132"/>
      <c r="T282" s="157" t="s">
        <v>5</v>
      </c>
      <c r="U282" s="43" t="s">
        <v>39</v>
      </c>
      <c r="V282" s="158">
        <v>0.162</v>
      </c>
      <c r="W282" s="158">
        <f>V282*K282</f>
        <v>17.01</v>
      </c>
      <c r="X282" s="158">
        <v>0</v>
      </c>
      <c r="Y282" s="158">
        <f>X282*K282</f>
        <v>0</v>
      </c>
      <c r="Z282" s="158">
        <v>0</v>
      </c>
      <c r="AA282" s="159">
        <f>Z282*K282</f>
        <v>0</v>
      </c>
      <c r="AR282" s="20" t="s">
        <v>394</v>
      </c>
      <c r="AT282" s="20" t="s">
        <v>147</v>
      </c>
      <c r="AU282" s="20" t="s">
        <v>83</v>
      </c>
      <c r="AY282" s="20" t="s">
        <v>146</v>
      </c>
      <c r="BE282" s="160">
        <f>IF(U282="základní",N282,0)</f>
        <v>0</v>
      </c>
      <c r="BF282" s="160">
        <f>IF(U282="snížená",N282,0)</f>
        <v>0</v>
      </c>
      <c r="BG282" s="160">
        <f>IF(U282="zákl. přenesená",N282,0)</f>
        <v>0</v>
      </c>
      <c r="BH282" s="160">
        <f>IF(U282="sníž. přenesená",N282,0)</f>
        <v>0</v>
      </c>
      <c r="BI282" s="160">
        <f>IF(U282="nulová",N282,0)</f>
        <v>0</v>
      </c>
      <c r="BJ282" s="20" t="s">
        <v>79</v>
      </c>
      <c r="BK282" s="160">
        <f>ROUND(L282*K282,2)</f>
        <v>0</v>
      </c>
      <c r="BL282" s="20" t="s">
        <v>394</v>
      </c>
      <c r="BM282" s="20" t="s">
        <v>609</v>
      </c>
    </row>
    <row r="283" spans="2:51" s="10" customFormat="1" ht="22.5" customHeight="1">
      <c r="B283" s="161"/>
      <c r="C283" s="162"/>
      <c r="D283" s="162"/>
      <c r="E283" s="163" t="s">
        <v>5</v>
      </c>
      <c r="F283" s="248" t="s">
        <v>610</v>
      </c>
      <c r="G283" s="249"/>
      <c r="H283" s="249"/>
      <c r="I283" s="249"/>
      <c r="J283" s="162"/>
      <c r="K283" s="164">
        <v>35</v>
      </c>
      <c r="L283" s="162"/>
      <c r="M283" s="162"/>
      <c r="N283" s="162"/>
      <c r="O283" s="162"/>
      <c r="P283" s="162"/>
      <c r="Q283" s="162"/>
      <c r="R283" s="165"/>
      <c r="T283" s="166"/>
      <c r="U283" s="162"/>
      <c r="V283" s="162"/>
      <c r="W283" s="162"/>
      <c r="X283" s="162"/>
      <c r="Y283" s="162"/>
      <c r="Z283" s="162"/>
      <c r="AA283" s="167"/>
      <c r="AT283" s="168" t="s">
        <v>154</v>
      </c>
      <c r="AU283" s="168" t="s">
        <v>83</v>
      </c>
      <c r="AV283" s="10" t="s">
        <v>83</v>
      </c>
      <c r="AW283" s="10" t="s">
        <v>32</v>
      </c>
      <c r="AX283" s="10" t="s">
        <v>74</v>
      </c>
      <c r="AY283" s="168" t="s">
        <v>146</v>
      </c>
    </row>
    <row r="284" spans="2:51" s="10" customFormat="1" ht="22.5" customHeight="1">
      <c r="B284" s="161"/>
      <c r="C284" s="162"/>
      <c r="D284" s="162"/>
      <c r="E284" s="163" t="s">
        <v>5</v>
      </c>
      <c r="F284" s="260" t="s">
        <v>611</v>
      </c>
      <c r="G284" s="261"/>
      <c r="H284" s="261"/>
      <c r="I284" s="261"/>
      <c r="J284" s="162"/>
      <c r="K284" s="164">
        <v>70</v>
      </c>
      <c r="L284" s="162"/>
      <c r="M284" s="162"/>
      <c r="N284" s="162"/>
      <c r="O284" s="162"/>
      <c r="P284" s="162"/>
      <c r="Q284" s="162"/>
      <c r="R284" s="165"/>
      <c r="T284" s="166"/>
      <c r="U284" s="162"/>
      <c r="V284" s="162"/>
      <c r="W284" s="162"/>
      <c r="X284" s="162"/>
      <c r="Y284" s="162"/>
      <c r="Z284" s="162"/>
      <c r="AA284" s="167"/>
      <c r="AT284" s="168" t="s">
        <v>154</v>
      </c>
      <c r="AU284" s="168" t="s">
        <v>83</v>
      </c>
      <c r="AV284" s="10" t="s">
        <v>83</v>
      </c>
      <c r="AW284" s="10" t="s">
        <v>32</v>
      </c>
      <c r="AX284" s="10" t="s">
        <v>74</v>
      </c>
      <c r="AY284" s="168" t="s">
        <v>146</v>
      </c>
    </row>
    <row r="285" spans="2:51" s="11" customFormat="1" ht="22.5" customHeight="1">
      <c r="B285" s="173"/>
      <c r="C285" s="174"/>
      <c r="D285" s="174"/>
      <c r="E285" s="175" t="s">
        <v>5</v>
      </c>
      <c r="F285" s="262" t="s">
        <v>612</v>
      </c>
      <c r="G285" s="263"/>
      <c r="H285" s="263"/>
      <c r="I285" s="263"/>
      <c r="J285" s="174"/>
      <c r="K285" s="176">
        <v>105</v>
      </c>
      <c r="L285" s="174"/>
      <c r="M285" s="174"/>
      <c r="N285" s="174"/>
      <c r="O285" s="174"/>
      <c r="P285" s="174"/>
      <c r="Q285" s="174"/>
      <c r="R285" s="177"/>
      <c r="T285" s="178"/>
      <c r="U285" s="174"/>
      <c r="V285" s="174"/>
      <c r="W285" s="174"/>
      <c r="X285" s="174"/>
      <c r="Y285" s="174"/>
      <c r="Z285" s="174"/>
      <c r="AA285" s="179"/>
      <c r="AT285" s="180" t="s">
        <v>154</v>
      </c>
      <c r="AU285" s="180" t="s">
        <v>83</v>
      </c>
      <c r="AV285" s="11" t="s">
        <v>151</v>
      </c>
      <c r="AW285" s="11" t="s">
        <v>32</v>
      </c>
      <c r="AX285" s="11" t="s">
        <v>79</v>
      </c>
      <c r="AY285" s="180" t="s">
        <v>146</v>
      </c>
    </row>
    <row r="286" spans="2:65" s="1" customFormat="1" ht="22.5" customHeight="1">
      <c r="B286" s="130"/>
      <c r="C286" s="153" t="s">
        <v>613</v>
      </c>
      <c r="D286" s="153" t="s">
        <v>147</v>
      </c>
      <c r="E286" s="154" t="s">
        <v>614</v>
      </c>
      <c r="F286" s="247" t="s">
        <v>615</v>
      </c>
      <c r="G286" s="247"/>
      <c r="H286" s="247"/>
      <c r="I286" s="247"/>
      <c r="J286" s="155" t="s">
        <v>236</v>
      </c>
      <c r="K286" s="156">
        <v>0</v>
      </c>
      <c r="L286" s="246">
        <v>0</v>
      </c>
      <c r="M286" s="246"/>
      <c r="N286" s="246">
        <f>ROUND(L286*K286,2)</f>
        <v>0</v>
      </c>
      <c r="O286" s="246"/>
      <c r="P286" s="246"/>
      <c r="Q286" s="246"/>
      <c r="R286" s="132"/>
      <c r="T286" s="157" t="s">
        <v>5</v>
      </c>
      <c r="U286" s="43" t="s">
        <v>39</v>
      </c>
      <c r="V286" s="158">
        <v>0</v>
      </c>
      <c r="W286" s="158">
        <f>V286*K286</f>
        <v>0</v>
      </c>
      <c r="X286" s="158">
        <v>0</v>
      </c>
      <c r="Y286" s="158">
        <f>X286*K286</f>
        <v>0</v>
      </c>
      <c r="Z286" s="158">
        <v>0</v>
      </c>
      <c r="AA286" s="159">
        <f>Z286*K286</f>
        <v>0</v>
      </c>
      <c r="AR286" s="20" t="s">
        <v>394</v>
      </c>
      <c r="AT286" s="20" t="s">
        <v>147</v>
      </c>
      <c r="AU286" s="20" t="s">
        <v>83</v>
      </c>
      <c r="AY286" s="20" t="s">
        <v>146</v>
      </c>
      <c r="BE286" s="160">
        <f>IF(U286="základní",N286,0)</f>
        <v>0</v>
      </c>
      <c r="BF286" s="160">
        <f>IF(U286="snížená",N286,0)</f>
        <v>0</v>
      </c>
      <c r="BG286" s="160">
        <f>IF(U286="zákl. přenesená",N286,0)</f>
        <v>0</v>
      </c>
      <c r="BH286" s="160">
        <f>IF(U286="sníž. přenesená",N286,0)</f>
        <v>0</v>
      </c>
      <c r="BI286" s="160">
        <f>IF(U286="nulová",N286,0)</f>
        <v>0</v>
      </c>
      <c r="BJ286" s="20" t="s">
        <v>79</v>
      </c>
      <c r="BK286" s="160">
        <f>ROUND(L286*K286,2)</f>
        <v>0</v>
      </c>
      <c r="BL286" s="20" t="s">
        <v>394</v>
      </c>
      <c r="BM286" s="20" t="s">
        <v>616</v>
      </c>
    </row>
    <row r="287" spans="2:63" s="9" customFormat="1" ht="36.75" customHeight="1">
      <c r="B287" s="142"/>
      <c r="C287" s="143"/>
      <c r="D287" s="144" t="s">
        <v>142</v>
      </c>
      <c r="E287" s="144"/>
      <c r="F287" s="144"/>
      <c r="G287" s="144"/>
      <c r="H287" s="144"/>
      <c r="I287" s="144"/>
      <c r="J287" s="144"/>
      <c r="K287" s="144"/>
      <c r="L287" s="144"/>
      <c r="M287" s="144"/>
      <c r="N287" s="258">
        <f>BK287</f>
        <v>0</v>
      </c>
      <c r="O287" s="259"/>
      <c r="P287" s="259"/>
      <c r="Q287" s="259"/>
      <c r="R287" s="145"/>
      <c r="T287" s="146"/>
      <c r="U287" s="143"/>
      <c r="V287" s="143"/>
      <c r="W287" s="147">
        <f>SUM(W288:W292)</f>
        <v>0</v>
      </c>
      <c r="X287" s="143"/>
      <c r="Y287" s="147">
        <f>SUM(Y288:Y292)</f>
        <v>0</v>
      </c>
      <c r="Z287" s="143"/>
      <c r="AA287" s="148">
        <f>SUM(AA288:AA292)</f>
        <v>0</v>
      </c>
      <c r="AR287" s="149" t="s">
        <v>151</v>
      </c>
      <c r="AT287" s="150" t="s">
        <v>73</v>
      </c>
      <c r="AU287" s="150" t="s">
        <v>74</v>
      </c>
      <c r="AY287" s="149" t="s">
        <v>146</v>
      </c>
      <c r="BK287" s="151">
        <f>SUM(BK288:BK292)</f>
        <v>0</v>
      </c>
    </row>
    <row r="288" spans="2:65" s="1" customFormat="1" ht="57.75" customHeight="1">
      <c r="B288" s="130"/>
      <c r="C288" s="153" t="s">
        <v>617</v>
      </c>
      <c r="D288" s="153" t="s">
        <v>147</v>
      </c>
      <c r="E288" s="154" t="s">
        <v>618</v>
      </c>
      <c r="F288" s="264" t="s">
        <v>806</v>
      </c>
      <c r="G288" s="264"/>
      <c r="H288" s="264"/>
      <c r="I288" s="264"/>
      <c r="J288" s="155" t="s">
        <v>178</v>
      </c>
      <c r="K288" s="156">
        <v>1</v>
      </c>
      <c r="L288" s="246">
        <v>0</v>
      </c>
      <c r="M288" s="246"/>
      <c r="N288" s="246">
        <f>ROUND(L288*K288,2)</f>
        <v>0</v>
      </c>
      <c r="O288" s="246"/>
      <c r="P288" s="246"/>
      <c r="Q288" s="246"/>
      <c r="R288" s="132"/>
      <c r="T288" s="157" t="s">
        <v>5</v>
      </c>
      <c r="U288" s="43" t="s">
        <v>39</v>
      </c>
      <c r="V288" s="158">
        <v>0</v>
      </c>
      <c r="W288" s="158">
        <f>V288*K288</f>
        <v>0</v>
      </c>
      <c r="X288" s="158">
        <v>0</v>
      </c>
      <c r="Y288" s="158">
        <f>X288*K288</f>
        <v>0</v>
      </c>
      <c r="Z288" s="158">
        <v>0</v>
      </c>
      <c r="AA288" s="159">
        <f>Z288*K288</f>
        <v>0</v>
      </c>
      <c r="AR288" s="20" t="s">
        <v>619</v>
      </c>
      <c r="AT288" s="20" t="s">
        <v>147</v>
      </c>
      <c r="AU288" s="20" t="s">
        <v>79</v>
      </c>
      <c r="AY288" s="20" t="s">
        <v>146</v>
      </c>
      <c r="BE288" s="160">
        <f>IF(U288="základní",N288,0)</f>
        <v>0</v>
      </c>
      <c r="BF288" s="160">
        <f>IF(U288="snížená",N288,0)</f>
        <v>0</v>
      </c>
      <c r="BG288" s="160">
        <f>IF(U288="zákl. přenesená",N288,0)</f>
        <v>0</v>
      </c>
      <c r="BH288" s="160">
        <f>IF(U288="sníž. přenesená",N288,0)</f>
        <v>0</v>
      </c>
      <c r="BI288" s="160">
        <f>IF(U288="nulová",N288,0)</f>
        <v>0</v>
      </c>
      <c r="BJ288" s="20" t="s">
        <v>79</v>
      </c>
      <c r="BK288" s="160">
        <f>ROUND(L288*K288,2)</f>
        <v>0</v>
      </c>
      <c r="BL288" s="20" t="s">
        <v>619</v>
      </c>
      <c r="BM288" s="20" t="s">
        <v>620</v>
      </c>
    </row>
    <row r="289" spans="2:65" s="1" customFormat="1" ht="57" customHeight="1">
      <c r="B289" s="130"/>
      <c r="C289" s="153" t="s">
        <v>621</v>
      </c>
      <c r="D289" s="153" t="s">
        <v>147</v>
      </c>
      <c r="E289" s="154" t="s">
        <v>622</v>
      </c>
      <c r="F289" s="247" t="s">
        <v>623</v>
      </c>
      <c r="G289" s="247"/>
      <c r="H289" s="247"/>
      <c r="I289" s="247"/>
      <c r="J289" s="155" t="s">
        <v>624</v>
      </c>
      <c r="K289" s="156">
        <v>24</v>
      </c>
      <c r="L289" s="246">
        <v>0</v>
      </c>
      <c r="M289" s="246"/>
      <c r="N289" s="246">
        <f>ROUND(L289*K289,2)</f>
        <v>0</v>
      </c>
      <c r="O289" s="246"/>
      <c r="P289" s="246"/>
      <c r="Q289" s="246"/>
      <c r="R289" s="132"/>
      <c r="T289" s="157" t="s">
        <v>5</v>
      </c>
      <c r="U289" s="43" t="s">
        <v>39</v>
      </c>
      <c r="V289" s="158">
        <v>0</v>
      </c>
      <c r="W289" s="158">
        <f>V289*K289</f>
        <v>0</v>
      </c>
      <c r="X289" s="158">
        <v>0</v>
      </c>
      <c r="Y289" s="158">
        <f>X289*K289</f>
        <v>0</v>
      </c>
      <c r="Z289" s="158">
        <v>0</v>
      </c>
      <c r="AA289" s="159">
        <f>Z289*K289</f>
        <v>0</v>
      </c>
      <c r="AR289" s="20" t="s">
        <v>619</v>
      </c>
      <c r="AT289" s="20" t="s">
        <v>147</v>
      </c>
      <c r="AU289" s="20" t="s">
        <v>79</v>
      </c>
      <c r="AY289" s="20" t="s">
        <v>146</v>
      </c>
      <c r="BE289" s="160">
        <f>IF(U289="základní",N289,0)</f>
        <v>0</v>
      </c>
      <c r="BF289" s="160">
        <f>IF(U289="snížená",N289,0)</f>
        <v>0</v>
      </c>
      <c r="BG289" s="160">
        <f>IF(U289="zákl. přenesená",N289,0)</f>
        <v>0</v>
      </c>
      <c r="BH289" s="160">
        <f>IF(U289="sníž. přenesená",N289,0)</f>
        <v>0</v>
      </c>
      <c r="BI289" s="160">
        <f>IF(U289="nulová",N289,0)</f>
        <v>0</v>
      </c>
      <c r="BJ289" s="20" t="s">
        <v>79</v>
      </c>
      <c r="BK289" s="160">
        <f>ROUND(L289*K289,2)</f>
        <v>0</v>
      </c>
      <c r="BL289" s="20" t="s">
        <v>619</v>
      </c>
      <c r="BM289" s="20" t="s">
        <v>625</v>
      </c>
    </row>
    <row r="290" spans="2:65" s="1" customFormat="1" ht="31.5" customHeight="1">
      <c r="B290" s="130"/>
      <c r="C290" s="153" t="s">
        <v>626</v>
      </c>
      <c r="D290" s="153" t="s">
        <v>147</v>
      </c>
      <c r="E290" s="154" t="s">
        <v>627</v>
      </c>
      <c r="F290" s="247" t="s">
        <v>628</v>
      </c>
      <c r="G290" s="247"/>
      <c r="H290" s="247"/>
      <c r="I290" s="247"/>
      <c r="J290" s="155" t="s">
        <v>624</v>
      </c>
      <c r="K290" s="156">
        <v>12</v>
      </c>
      <c r="L290" s="246">
        <v>0</v>
      </c>
      <c r="M290" s="246"/>
      <c r="N290" s="246">
        <f>ROUND(L290*K290,2)</f>
        <v>0</v>
      </c>
      <c r="O290" s="246"/>
      <c r="P290" s="246"/>
      <c r="Q290" s="246"/>
      <c r="R290" s="132"/>
      <c r="T290" s="157" t="s">
        <v>5</v>
      </c>
      <c r="U290" s="43" t="s">
        <v>39</v>
      </c>
      <c r="V290" s="158">
        <v>0</v>
      </c>
      <c r="W290" s="158">
        <f>V290*K290</f>
        <v>0</v>
      </c>
      <c r="X290" s="158">
        <v>0</v>
      </c>
      <c r="Y290" s="158">
        <f>X290*K290</f>
        <v>0</v>
      </c>
      <c r="Z290" s="158">
        <v>0</v>
      </c>
      <c r="AA290" s="159">
        <f>Z290*K290</f>
        <v>0</v>
      </c>
      <c r="AR290" s="20" t="s">
        <v>619</v>
      </c>
      <c r="AT290" s="20" t="s">
        <v>147</v>
      </c>
      <c r="AU290" s="20" t="s">
        <v>79</v>
      </c>
      <c r="AY290" s="20" t="s">
        <v>146</v>
      </c>
      <c r="BE290" s="160">
        <f>IF(U290="základní",N290,0)</f>
        <v>0</v>
      </c>
      <c r="BF290" s="160">
        <f>IF(U290="snížená",N290,0)</f>
        <v>0</v>
      </c>
      <c r="BG290" s="160">
        <f>IF(U290="zákl. přenesená",N290,0)</f>
        <v>0</v>
      </c>
      <c r="BH290" s="160">
        <f>IF(U290="sníž. přenesená",N290,0)</f>
        <v>0</v>
      </c>
      <c r="BI290" s="160">
        <f>IF(U290="nulová",N290,0)</f>
        <v>0</v>
      </c>
      <c r="BJ290" s="20" t="s">
        <v>79</v>
      </c>
      <c r="BK290" s="160">
        <f>ROUND(L290*K290,2)</f>
        <v>0</v>
      </c>
      <c r="BL290" s="20" t="s">
        <v>619</v>
      </c>
      <c r="BM290" s="20" t="s">
        <v>629</v>
      </c>
    </row>
    <row r="291" spans="2:65" s="1" customFormat="1" ht="22.5" customHeight="1">
      <c r="B291" s="130"/>
      <c r="C291" s="153" t="s">
        <v>630</v>
      </c>
      <c r="D291" s="153" t="s">
        <v>147</v>
      </c>
      <c r="E291" s="154" t="s">
        <v>631</v>
      </c>
      <c r="F291" s="247" t="s">
        <v>632</v>
      </c>
      <c r="G291" s="247"/>
      <c r="H291" s="247"/>
      <c r="I291" s="247"/>
      <c r="J291" s="155" t="s">
        <v>624</v>
      </c>
      <c r="K291" s="156">
        <v>5</v>
      </c>
      <c r="L291" s="246">
        <v>0</v>
      </c>
      <c r="M291" s="246"/>
      <c r="N291" s="246">
        <f>ROUND(L291*K291,2)</f>
        <v>0</v>
      </c>
      <c r="O291" s="246"/>
      <c r="P291" s="246"/>
      <c r="Q291" s="246"/>
      <c r="R291" s="132"/>
      <c r="T291" s="157" t="s">
        <v>5</v>
      </c>
      <c r="U291" s="43" t="s">
        <v>39</v>
      </c>
      <c r="V291" s="158">
        <v>0</v>
      </c>
      <c r="W291" s="158">
        <f>V291*K291</f>
        <v>0</v>
      </c>
      <c r="X291" s="158">
        <v>0</v>
      </c>
      <c r="Y291" s="158">
        <f>X291*K291</f>
        <v>0</v>
      </c>
      <c r="Z291" s="158">
        <v>0</v>
      </c>
      <c r="AA291" s="159">
        <f>Z291*K291</f>
        <v>0</v>
      </c>
      <c r="AR291" s="20" t="s">
        <v>619</v>
      </c>
      <c r="AT291" s="20" t="s">
        <v>147</v>
      </c>
      <c r="AU291" s="20" t="s">
        <v>79</v>
      </c>
      <c r="AY291" s="20" t="s">
        <v>146</v>
      </c>
      <c r="BE291" s="160">
        <f>IF(U291="základní",N291,0)</f>
        <v>0</v>
      </c>
      <c r="BF291" s="160">
        <f>IF(U291="snížená",N291,0)</f>
        <v>0</v>
      </c>
      <c r="BG291" s="160">
        <f>IF(U291="zákl. přenesená",N291,0)</f>
        <v>0</v>
      </c>
      <c r="BH291" s="160">
        <f>IF(U291="sníž. přenesená",N291,0)</f>
        <v>0</v>
      </c>
      <c r="BI291" s="160">
        <f>IF(U291="nulová",N291,0)</f>
        <v>0</v>
      </c>
      <c r="BJ291" s="20" t="s">
        <v>79</v>
      </c>
      <c r="BK291" s="160">
        <f>ROUND(L291*K291,2)</f>
        <v>0</v>
      </c>
      <c r="BL291" s="20" t="s">
        <v>619</v>
      </c>
      <c r="BM291" s="20" t="s">
        <v>633</v>
      </c>
    </row>
    <row r="292" spans="2:65" s="1" customFormat="1" ht="22.5" customHeight="1">
      <c r="B292" s="130"/>
      <c r="C292" s="153" t="s">
        <v>634</v>
      </c>
      <c r="D292" s="153" t="s">
        <v>147</v>
      </c>
      <c r="E292" s="154" t="s">
        <v>635</v>
      </c>
      <c r="F292" s="247" t="s">
        <v>636</v>
      </c>
      <c r="G292" s="247"/>
      <c r="H292" s="247"/>
      <c r="I292" s="247"/>
      <c r="J292" s="155" t="s">
        <v>178</v>
      </c>
      <c r="K292" s="156">
        <v>1</v>
      </c>
      <c r="L292" s="246">
        <v>0</v>
      </c>
      <c r="M292" s="246"/>
      <c r="N292" s="246">
        <f>ROUND(L292*K292,2)</f>
        <v>0</v>
      </c>
      <c r="O292" s="246"/>
      <c r="P292" s="246"/>
      <c r="Q292" s="246"/>
      <c r="R292" s="132"/>
      <c r="T292" s="157" t="s">
        <v>5</v>
      </c>
      <c r="U292" s="181" t="s">
        <v>39</v>
      </c>
      <c r="V292" s="182">
        <v>0</v>
      </c>
      <c r="W292" s="182">
        <f>V292*K292</f>
        <v>0</v>
      </c>
      <c r="X292" s="182">
        <v>0</v>
      </c>
      <c r="Y292" s="182">
        <f>X292*K292</f>
        <v>0</v>
      </c>
      <c r="Z292" s="182">
        <v>0</v>
      </c>
      <c r="AA292" s="183">
        <f>Z292*K292</f>
        <v>0</v>
      </c>
      <c r="AR292" s="20" t="s">
        <v>619</v>
      </c>
      <c r="AT292" s="20" t="s">
        <v>147</v>
      </c>
      <c r="AU292" s="20" t="s">
        <v>79</v>
      </c>
      <c r="AY292" s="20" t="s">
        <v>146</v>
      </c>
      <c r="BE292" s="160">
        <f>IF(U292="základní",N292,0)</f>
        <v>0</v>
      </c>
      <c r="BF292" s="160">
        <f>IF(U292="snížená",N292,0)</f>
        <v>0</v>
      </c>
      <c r="BG292" s="160">
        <f>IF(U292="zákl. přenesená",N292,0)</f>
        <v>0</v>
      </c>
      <c r="BH292" s="160">
        <f>IF(U292="sníž. přenesená",N292,0)</f>
        <v>0</v>
      </c>
      <c r="BI292" s="160">
        <f>IF(U292="nulová",N292,0)</f>
        <v>0</v>
      </c>
      <c r="BJ292" s="20" t="s">
        <v>79</v>
      </c>
      <c r="BK292" s="160">
        <f>ROUND(L292*K292,2)</f>
        <v>0</v>
      </c>
      <c r="BL292" s="20" t="s">
        <v>619</v>
      </c>
      <c r="BM292" s="20" t="s">
        <v>637</v>
      </c>
    </row>
    <row r="293" spans="2:18" s="1" customFormat="1" ht="6.75" customHeight="1">
      <c r="B293" s="58"/>
      <c r="C293" s="59"/>
      <c r="D293" s="59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60"/>
    </row>
  </sheetData>
  <sheetProtection/>
  <mergeCells count="472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1:Q111"/>
    <mergeCell ref="N113:Q113"/>
    <mergeCell ref="D114:H114"/>
    <mergeCell ref="N114:Q114"/>
    <mergeCell ref="D115:H115"/>
    <mergeCell ref="N115:Q115"/>
    <mergeCell ref="L117:Q117"/>
    <mergeCell ref="C123:Q123"/>
    <mergeCell ref="F125:P125"/>
    <mergeCell ref="F126:P126"/>
    <mergeCell ref="M128:P128"/>
    <mergeCell ref="M130:Q130"/>
    <mergeCell ref="M131:Q131"/>
    <mergeCell ref="F133:I133"/>
    <mergeCell ref="L133:M133"/>
    <mergeCell ref="N133:Q133"/>
    <mergeCell ref="F137:I137"/>
    <mergeCell ref="L137:M137"/>
    <mergeCell ref="N137:Q137"/>
    <mergeCell ref="F138:I138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F144:I144"/>
    <mergeCell ref="L144:M144"/>
    <mergeCell ref="N144:Q144"/>
    <mergeCell ref="F146:I146"/>
    <mergeCell ref="L146:M146"/>
    <mergeCell ref="N146:Q146"/>
    <mergeCell ref="N145:Q145"/>
    <mergeCell ref="F149:I149"/>
    <mergeCell ref="L149:M149"/>
    <mergeCell ref="N149:Q149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71:I171"/>
    <mergeCell ref="L171:M171"/>
    <mergeCell ref="N171:Q171"/>
    <mergeCell ref="N170:Q170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6:I176"/>
    <mergeCell ref="L176:M176"/>
    <mergeCell ref="N176:Q176"/>
    <mergeCell ref="F178:I178"/>
    <mergeCell ref="L178:M178"/>
    <mergeCell ref="N178:Q178"/>
    <mergeCell ref="N177:Q177"/>
    <mergeCell ref="F179:I179"/>
    <mergeCell ref="L179:M179"/>
    <mergeCell ref="N179:Q179"/>
    <mergeCell ref="F181:I181"/>
    <mergeCell ref="L181:M181"/>
    <mergeCell ref="N181:Q181"/>
    <mergeCell ref="F182:I182"/>
    <mergeCell ref="L182:M182"/>
    <mergeCell ref="N182:Q182"/>
    <mergeCell ref="N180:Q180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9:I189"/>
    <mergeCell ref="L189:M189"/>
    <mergeCell ref="N189:Q189"/>
    <mergeCell ref="N188:Q188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N194:Q194"/>
    <mergeCell ref="F195:I195"/>
    <mergeCell ref="L195:M195"/>
    <mergeCell ref="N195:Q195"/>
    <mergeCell ref="F196:I196"/>
    <mergeCell ref="L196:M196"/>
    <mergeCell ref="N196:Q196"/>
    <mergeCell ref="F194:I194"/>
    <mergeCell ref="L194:M194"/>
    <mergeCell ref="F200:I200"/>
    <mergeCell ref="L200:M200"/>
    <mergeCell ref="N200:Q200"/>
    <mergeCell ref="F197:I197"/>
    <mergeCell ref="L197:M197"/>
    <mergeCell ref="N197:Q197"/>
    <mergeCell ref="F198:I198"/>
    <mergeCell ref="L198:M198"/>
    <mergeCell ref="N198:Q198"/>
    <mergeCell ref="F201:I201"/>
    <mergeCell ref="L201:M201"/>
    <mergeCell ref="N201:Q201"/>
    <mergeCell ref="F202:I202"/>
    <mergeCell ref="L202:M202"/>
    <mergeCell ref="N202:Q202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7:I207"/>
    <mergeCell ref="L207:M207"/>
    <mergeCell ref="N207:Q207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15:I215"/>
    <mergeCell ref="L215:M215"/>
    <mergeCell ref="N215:Q215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F222:I222"/>
    <mergeCell ref="L222:M222"/>
    <mergeCell ref="N222:Q222"/>
    <mergeCell ref="F223:I223"/>
    <mergeCell ref="L223:M223"/>
    <mergeCell ref="N223:Q223"/>
    <mergeCell ref="F224:I224"/>
    <mergeCell ref="F225:I225"/>
    <mergeCell ref="L225:M225"/>
    <mergeCell ref="N225:Q225"/>
    <mergeCell ref="F226:I226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32:I232"/>
    <mergeCell ref="L232:M232"/>
    <mergeCell ref="N232:Q232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7:I247"/>
    <mergeCell ref="L247:M247"/>
    <mergeCell ref="N247:Q247"/>
    <mergeCell ref="L252:M252"/>
    <mergeCell ref="F248:I248"/>
    <mergeCell ref="L248:M248"/>
    <mergeCell ref="N248:Q248"/>
    <mergeCell ref="F249:I249"/>
    <mergeCell ref="L249:M249"/>
    <mergeCell ref="N249:Q249"/>
    <mergeCell ref="L253:M253"/>
    <mergeCell ref="F250:I250"/>
    <mergeCell ref="L250:M250"/>
    <mergeCell ref="N250:Q250"/>
    <mergeCell ref="L256:M256"/>
    <mergeCell ref="N256:Q256"/>
    <mergeCell ref="F251:I251"/>
    <mergeCell ref="L251:M251"/>
    <mergeCell ref="N251:Q251"/>
    <mergeCell ref="F252:I252"/>
    <mergeCell ref="F267:I267"/>
    <mergeCell ref="L267:M267"/>
    <mergeCell ref="N267:Q267"/>
    <mergeCell ref="F268:I268"/>
    <mergeCell ref="N259:Q259"/>
    <mergeCell ref="N261:Q261"/>
    <mergeCell ref="N263:Q263"/>
    <mergeCell ref="N264:Q264"/>
    <mergeCell ref="N265:Q265"/>
    <mergeCell ref="F269:I269"/>
    <mergeCell ref="L269:M269"/>
    <mergeCell ref="N269:Q269"/>
    <mergeCell ref="F271:I271"/>
    <mergeCell ref="L271:M271"/>
    <mergeCell ref="N271:Q271"/>
    <mergeCell ref="N270:Q270"/>
    <mergeCell ref="F272:I272"/>
    <mergeCell ref="L272:M272"/>
    <mergeCell ref="N272:Q272"/>
    <mergeCell ref="F273:I273"/>
    <mergeCell ref="F274:I274"/>
    <mergeCell ref="L274:M274"/>
    <mergeCell ref="N274:Q274"/>
    <mergeCell ref="F275:I275"/>
    <mergeCell ref="F276:I276"/>
    <mergeCell ref="L276:M276"/>
    <mergeCell ref="N276:Q276"/>
    <mergeCell ref="F277:I277"/>
    <mergeCell ref="F278:I278"/>
    <mergeCell ref="L278:M278"/>
    <mergeCell ref="N278:Q278"/>
    <mergeCell ref="F279:I279"/>
    <mergeCell ref="F282:I282"/>
    <mergeCell ref="L282:M282"/>
    <mergeCell ref="N282:Q282"/>
    <mergeCell ref="F283:I283"/>
    <mergeCell ref="N281:Q281"/>
    <mergeCell ref="N280:Q280"/>
    <mergeCell ref="F284:I284"/>
    <mergeCell ref="F285:I285"/>
    <mergeCell ref="F286:I286"/>
    <mergeCell ref="L286:M286"/>
    <mergeCell ref="N286:Q286"/>
    <mergeCell ref="F288:I288"/>
    <mergeCell ref="L288:M288"/>
    <mergeCell ref="N288:Q288"/>
    <mergeCell ref="F289:I289"/>
    <mergeCell ref="L289:M289"/>
    <mergeCell ref="N289:Q289"/>
    <mergeCell ref="N287:Q287"/>
    <mergeCell ref="F290:I290"/>
    <mergeCell ref="L290:M290"/>
    <mergeCell ref="N290:Q290"/>
    <mergeCell ref="F291:I291"/>
    <mergeCell ref="L291:M291"/>
    <mergeCell ref="N291:Q291"/>
    <mergeCell ref="F292:I292"/>
    <mergeCell ref="L292:M292"/>
    <mergeCell ref="N292:Q292"/>
    <mergeCell ref="H1:K1"/>
    <mergeCell ref="S2:AC2"/>
    <mergeCell ref="N190:Q190"/>
    <mergeCell ref="N199:Q199"/>
    <mergeCell ref="N208:Q208"/>
    <mergeCell ref="N231:Q231"/>
    <mergeCell ref="N134:Q134"/>
    <mergeCell ref="N135:Q135"/>
    <mergeCell ref="N136:Q136"/>
    <mergeCell ref="N139:Q139"/>
    <mergeCell ref="N147:Q147"/>
    <mergeCell ref="N148:Q148"/>
    <mergeCell ref="N150:Q150"/>
    <mergeCell ref="N166:Q166"/>
    <mergeCell ref="F254:I254"/>
    <mergeCell ref="L254:M254"/>
    <mergeCell ref="N254:Q254"/>
    <mergeCell ref="N252:Q252"/>
    <mergeCell ref="N253:Q253"/>
    <mergeCell ref="F253:I253"/>
    <mergeCell ref="F255:I255"/>
    <mergeCell ref="F256:I256"/>
    <mergeCell ref="N266:Q266"/>
    <mergeCell ref="F263:I263"/>
    <mergeCell ref="L263:M263"/>
    <mergeCell ref="F264:I264"/>
    <mergeCell ref="L264:M264"/>
    <mergeCell ref="F265:I265"/>
    <mergeCell ref="L265:M265"/>
    <mergeCell ref="F257:I257"/>
    <mergeCell ref="N258:Q258"/>
    <mergeCell ref="N260:Q260"/>
    <mergeCell ref="N262:Q262"/>
    <mergeCell ref="F258:I258"/>
    <mergeCell ref="L258:M258"/>
    <mergeCell ref="F260:I260"/>
    <mergeCell ref="L260:M260"/>
    <mergeCell ref="F262:I262"/>
    <mergeCell ref="L262:M262"/>
  </mergeCells>
  <hyperlinks>
    <hyperlink ref="F1:G1" location="C2" display="1) Krycí list rozpočtu"/>
    <hyperlink ref="H1:K1" location="C86" display="2) Rekapitulace rozpočtu"/>
    <hyperlink ref="L1" location="C133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211"/>
  <sheetViews>
    <sheetView showGridLines="0" tabSelected="1" zoomScalePageLayoutView="0" workbookViewId="0" topLeftCell="A1">
      <pane ySplit="1" topLeftCell="A202" activePane="bottomLeft" state="frozen"/>
      <selection pane="topLeft" activeCell="A1" sqref="A1"/>
      <selection pane="bottomLeft" activeCell="L208" sqref="L208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03"/>
      <c r="B1" s="14"/>
      <c r="C1" s="14"/>
      <c r="D1" s="15" t="s">
        <v>1</v>
      </c>
      <c r="E1" s="14"/>
      <c r="F1" s="16" t="s">
        <v>90</v>
      </c>
      <c r="G1" s="16"/>
      <c r="H1" s="230" t="s">
        <v>91</v>
      </c>
      <c r="I1" s="230"/>
      <c r="J1" s="230"/>
      <c r="K1" s="230"/>
      <c r="L1" s="16" t="s">
        <v>92</v>
      </c>
      <c r="M1" s="14"/>
      <c r="N1" s="14"/>
      <c r="O1" s="15" t="s">
        <v>93</v>
      </c>
      <c r="P1" s="14"/>
      <c r="Q1" s="14"/>
      <c r="R1" s="14"/>
      <c r="S1" s="16" t="s">
        <v>94</v>
      </c>
      <c r="T1" s="16"/>
      <c r="U1" s="103"/>
      <c r="V1" s="103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</row>
    <row r="2" spans="3:46" ht="36.75" customHeight="1">
      <c r="C2" s="225" t="s">
        <v>7</v>
      </c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S2" s="193" t="s">
        <v>8</v>
      </c>
      <c r="T2" s="194"/>
      <c r="U2" s="194"/>
      <c r="V2" s="194"/>
      <c r="W2" s="194"/>
      <c r="X2" s="194"/>
      <c r="Y2" s="194"/>
      <c r="Z2" s="194"/>
      <c r="AA2" s="194"/>
      <c r="AB2" s="194"/>
      <c r="AC2" s="194"/>
      <c r="AT2" s="20" t="s">
        <v>85</v>
      </c>
    </row>
    <row r="3" spans="2:46" ht="6.7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AT3" s="20" t="s">
        <v>83</v>
      </c>
    </row>
    <row r="4" spans="2:46" ht="36.75" customHeight="1">
      <c r="B4" s="24"/>
      <c r="C4" s="218" t="s">
        <v>95</v>
      </c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5"/>
      <c r="T4" s="26" t="s">
        <v>13</v>
      </c>
      <c r="AT4" s="20" t="s">
        <v>6</v>
      </c>
    </row>
    <row r="5" spans="2:18" ht="6.75" customHeight="1">
      <c r="B5" s="24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5"/>
    </row>
    <row r="6" spans="2:18" ht="24.75" customHeight="1">
      <c r="B6" s="24"/>
      <c r="C6" s="27"/>
      <c r="D6" s="31" t="s">
        <v>17</v>
      </c>
      <c r="E6" s="27"/>
      <c r="F6" s="269" t="str">
        <f>'Rekapitulace stavby'!K6</f>
        <v>Modernizace kotelny v objektu Bulharská č.p.15 a 6</v>
      </c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"/>
      <c r="R6" s="25"/>
    </row>
    <row r="7" spans="2:18" s="1" customFormat="1" ht="32.25" customHeight="1">
      <c r="B7" s="34"/>
      <c r="C7" s="35"/>
      <c r="D7" s="30" t="s">
        <v>118</v>
      </c>
      <c r="E7" s="35"/>
      <c r="F7" s="228" t="s">
        <v>638</v>
      </c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35"/>
      <c r="R7" s="36"/>
    </row>
    <row r="8" spans="2:18" s="1" customFormat="1" ht="14.25" customHeight="1">
      <c r="B8" s="34"/>
      <c r="C8" s="35"/>
      <c r="D8" s="31" t="s">
        <v>19</v>
      </c>
      <c r="E8" s="35"/>
      <c r="F8" s="29" t="s">
        <v>5</v>
      </c>
      <c r="G8" s="35"/>
      <c r="H8" s="35"/>
      <c r="I8" s="35"/>
      <c r="J8" s="35"/>
      <c r="K8" s="35"/>
      <c r="L8" s="35"/>
      <c r="M8" s="31" t="s">
        <v>20</v>
      </c>
      <c r="N8" s="35"/>
      <c r="O8" s="29" t="s">
        <v>5</v>
      </c>
      <c r="P8" s="35"/>
      <c r="Q8" s="35"/>
      <c r="R8" s="36"/>
    </row>
    <row r="9" spans="2:18" s="1" customFormat="1" ht="14.25" customHeight="1">
      <c r="B9" s="34"/>
      <c r="C9" s="35"/>
      <c r="D9" s="31" t="s">
        <v>21</v>
      </c>
      <c r="E9" s="35"/>
      <c r="F9" s="29" t="s">
        <v>22</v>
      </c>
      <c r="G9" s="35"/>
      <c r="H9" s="35"/>
      <c r="I9" s="35"/>
      <c r="J9" s="35"/>
      <c r="K9" s="35"/>
      <c r="L9" s="35"/>
      <c r="M9" s="31" t="s">
        <v>23</v>
      </c>
      <c r="N9" s="35"/>
      <c r="O9" s="239">
        <v>43556</v>
      </c>
      <c r="P9" s="239"/>
      <c r="Q9" s="35"/>
      <c r="R9" s="36"/>
    </row>
    <row r="10" spans="2:18" s="1" customFormat="1" ht="10.5" customHeight="1">
      <c r="B10" s="34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6"/>
    </row>
    <row r="11" spans="2:18" s="1" customFormat="1" ht="14.25" customHeight="1">
      <c r="B11" s="34"/>
      <c r="C11" s="35"/>
      <c r="D11" s="31" t="s">
        <v>25</v>
      </c>
      <c r="E11" s="35"/>
      <c r="F11" s="35"/>
      <c r="G11" s="35"/>
      <c r="H11" s="35"/>
      <c r="I11" s="35"/>
      <c r="J11" s="35"/>
      <c r="K11" s="35"/>
      <c r="L11" s="35"/>
      <c r="M11" s="31" t="s">
        <v>26</v>
      </c>
      <c r="N11" s="35"/>
      <c r="O11" s="227" t="s">
        <v>5</v>
      </c>
      <c r="P11" s="227"/>
      <c r="Q11" s="35"/>
      <c r="R11" s="36"/>
    </row>
    <row r="12" spans="2:18" s="1" customFormat="1" ht="18" customHeight="1">
      <c r="B12" s="34"/>
      <c r="C12" s="35"/>
      <c r="D12" s="35"/>
      <c r="E12" s="29" t="s">
        <v>27</v>
      </c>
      <c r="F12" s="35"/>
      <c r="G12" s="35"/>
      <c r="H12" s="35"/>
      <c r="I12" s="35"/>
      <c r="J12" s="35"/>
      <c r="K12" s="35"/>
      <c r="L12" s="35"/>
      <c r="M12" s="31" t="s">
        <v>28</v>
      </c>
      <c r="N12" s="35"/>
      <c r="O12" s="227" t="s">
        <v>5</v>
      </c>
      <c r="P12" s="227"/>
      <c r="Q12" s="35"/>
      <c r="R12" s="36"/>
    </row>
    <row r="13" spans="2:18" s="1" customFormat="1" ht="6.75" customHeight="1">
      <c r="B13" s="34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6"/>
    </row>
    <row r="14" spans="2:18" s="1" customFormat="1" ht="14.25" customHeight="1">
      <c r="B14" s="34"/>
      <c r="C14" s="35"/>
      <c r="D14" s="31" t="s">
        <v>29</v>
      </c>
      <c r="E14" s="35"/>
      <c r="F14" s="35"/>
      <c r="G14" s="35"/>
      <c r="H14" s="35"/>
      <c r="I14" s="35"/>
      <c r="J14" s="35"/>
      <c r="K14" s="35"/>
      <c r="L14" s="35"/>
      <c r="M14" s="31" t="s">
        <v>26</v>
      </c>
      <c r="N14" s="35"/>
      <c r="O14" s="227">
        <f>IF('Rekapitulace stavby'!AN13="","",'Rekapitulace stavby'!AN13)</f>
      </c>
      <c r="P14" s="227"/>
      <c r="Q14" s="35"/>
      <c r="R14" s="36"/>
    </row>
    <row r="15" spans="2:18" s="1" customFormat="1" ht="18" customHeight="1">
      <c r="B15" s="34"/>
      <c r="C15" s="35"/>
      <c r="D15" s="35"/>
      <c r="E15" s="29" t="str">
        <f>IF('Rekapitulace stavby'!E14="","",'Rekapitulace stavby'!E14)</f>
        <v> </v>
      </c>
      <c r="F15" s="35"/>
      <c r="G15" s="35"/>
      <c r="H15" s="35"/>
      <c r="I15" s="35"/>
      <c r="J15" s="35"/>
      <c r="K15" s="35"/>
      <c r="L15" s="35"/>
      <c r="M15" s="31" t="s">
        <v>28</v>
      </c>
      <c r="N15" s="35"/>
      <c r="O15" s="227">
        <f>IF('Rekapitulace stavby'!AN14="","",'Rekapitulace stavby'!AN14)</f>
      </c>
      <c r="P15" s="227"/>
      <c r="Q15" s="35"/>
      <c r="R15" s="36"/>
    </row>
    <row r="16" spans="2:18" s="1" customFormat="1" ht="6.75" customHeight="1">
      <c r="B16" s="34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6"/>
    </row>
    <row r="17" spans="2:18" s="1" customFormat="1" ht="14.25" customHeight="1">
      <c r="B17" s="34"/>
      <c r="C17" s="35"/>
      <c r="D17" s="31" t="s">
        <v>30</v>
      </c>
      <c r="E17" s="35"/>
      <c r="F17" s="35"/>
      <c r="G17" s="35"/>
      <c r="H17" s="35"/>
      <c r="I17" s="35"/>
      <c r="J17" s="35"/>
      <c r="K17" s="35"/>
      <c r="L17" s="35"/>
      <c r="M17" s="31" t="s">
        <v>26</v>
      </c>
      <c r="N17" s="35"/>
      <c r="O17" s="227" t="s">
        <v>5</v>
      </c>
      <c r="P17" s="227"/>
      <c r="Q17" s="35"/>
      <c r="R17" s="36"/>
    </row>
    <row r="18" spans="2:18" s="1" customFormat="1" ht="18" customHeight="1">
      <c r="B18" s="34"/>
      <c r="C18" s="35"/>
      <c r="D18" s="35"/>
      <c r="E18" s="29" t="s">
        <v>31</v>
      </c>
      <c r="F18" s="35"/>
      <c r="G18" s="35"/>
      <c r="H18" s="35"/>
      <c r="I18" s="35"/>
      <c r="J18" s="35"/>
      <c r="K18" s="35"/>
      <c r="L18" s="35"/>
      <c r="M18" s="31" t="s">
        <v>28</v>
      </c>
      <c r="N18" s="35"/>
      <c r="O18" s="227" t="s">
        <v>5</v>
      </c>
      <c r="P18" s="227"/>
      <c r="Q18" s="35"/>
      <c r="R18" s="36"/>
    </row>
    <row r="19" spans="2:18" s="1" customFormat="1" ht="6.75" customHeight="1">
      <c r="B19" s="34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6"/>
    </row>
    <row r="20" spans="2:18" s="1" customFormat="1" ht="14.25" customHeight="1">
      <c r="B20" s="34"/>
      <c r="C20" s="35"/>
      <c r="D20" s="31" t="s">
        <v>33</v>
      </c>
      <c r="E20" s="35"/>
      <c r="F20" s="35"/>
      <c r="G20" s="35"/>
      <c r="H20" s="35"/>
      <c r="I20" s="35"/>
      <c r="J20" s="35"/>
      <c r="K20" s="35"/>
      <c r="L20" s="35"/>
      <c r="M20" s="31" t="s">
        <v>26</v>
      </c>
      <c r="N20" s="35"/>
      <c r="O20" s="227">
        <f>IF('Rekapitulace stavby'!AN19="","",'Rekapitulace stavby'!AN19)</f>
      </c>
      <c r="P20" s="227"/>
      <c r="Q20" s="35"/>
      <c r="R20" s="36"/>
    </row>
    <row r="21" spans="2:18" s="1" customFormat="1" ht="18" customHeight="1">
      <c r="B21" s="34"/>
      <c r="C21" s="35"/>
      <c r="D21" s="35"/>
      <c r="E21" s="29" t="str">
        <f>IF('Rekapitulace stavby'!E20="","",'Rekapitulace stavby'!E20)</f>
        <v> </v>
      </c>
      <c r="F21" s="35"/>
      <c r="G21" s="35"/>
      <c r="H21" s="35"/>
      <c r="I21" s="35"/>
      <c r="J21" s="35"/>
      <c r="K21" s="35"/>
      <c r="L21" s="35"/>
      <c r="M21" s="31" t="s">
        <v>28</v>
      </c>
      <c r="N21" s="35"/>
      <c r="O21" s="227">
        <f>IF('Rekapitulace stavby'!AN20="","",'Rekapitulace stavby'!AN20)</f>
      </c>
      <c r="P21" s="227"/>
      <c r="Q21" s="35"/>
      <c r="R21" s="36"/>
    </row>
    <row r="22" spans="2:18" s="1" customFormat="1" ht="6.75" customHeight="1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6"/>
    </row>
    <row r="23" spans="2:18" s="1" customFormat="1" ht="14.25" customHeight="1">
      <c r="B23" s="34"/>
      <c r="C23" s="35"/>
      <c r="D23" s="31" t="s">
        <v>34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2:18" s="1" customFormat="1" ht="22.5" customHeight="1">
      <c r="B24" s="34"/>
      <c r="C24" s="35"/>
      <c r="D24" s="35"/>
      <c r="E24" s="229" t="s">
        <v>5</v>
      </c>
      <c r="F24" s="229"/>
      <c r="G24" s="229"/>
      <c r="H24" s="229"/>
      <c r="I24" s="229"/>
      <c r="J24" s="229"/>
      <c r="K24" s="229"/>
      <c r="L24" s="229"/>
      <c r="M24" s="35"/>
      <c r="N24" s="35"/>
      <c r="O24" s="35"/>
      <c r="P24" s="35"/>
      <c r="Q24" s="35"/>
      <c r="R24" s="36"/>
    </row>
    <row r="25" spans="2:18" s="1" customFormat="1" ht="6.75" customHeight="1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6"/>
    </row>
    <row r="26" spans="2:18" s="1" customFormat="1" ht="6.75" customHeight="1">
      <c r="B26" s="34"/>
      <c r="C26" s="35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35"/>
      <c r="R26" s="36"/>
    </row>
    <row r="27" spans="2:18" s="1" customFormat="1" ht="14.25" customHeight="1">
      <c r="B27" s="34"/>
      <c r="C27" s="35"/>
      <c r="D27" s="104" t="s">
        <v>96</v>
      </c>
      <c r="E27" s="35"/>
      <c r="F27" s="35"/>
      <c r="G27" s="35"/>
      <c r="H27" s="35"/>
      <c r="I27" s="35"/>
      <c r="J27" s="35"/>
      <c r="K27" s="35"/>
      <c r="L27" s="35"/>
      <c r="M27" s="202">
        <f>N88</f>
        <v>0</v>
      </c>
      <c r="N27" s="202"/>
      <c r="O27" s="202"/>
      <c r="P27" s="202"/>
      <c r="Q27" s="35"/>
      <c r="R27" s="36"/>
    </row>
    <row r="28" spans="2:18" s="1" customFormat="1" ht="14.25" customHeight="1">
      <c r="B28" s="34"/>
      <c r="C28" s="35"/>
      <c r="D28" s="33" t="s">
        <v>97</v>
      </c>
      <c r="E28" s="35"/>
      <c r="F28" s="35"/>
      <c r="G28" s="35"/>
      <c r="H28" s="35"/>
      <c r="I28" s="35"/>
      <c r="J28" s="35"/>
      <c r="K28" s="35"/>
      <c r="L28" s="35"/>
      <c r="M28" s="202">
        <f>N102</f>
        <v>0</v>
      </c>
      <c r="N28" s="202"/>
      <c r="O28" s="202"/>
      <c r="P28" s="202"/>
      <c r="Q28" s="35"/>
      <c r="R28" s="36"/>
    </row>
    <row r="29" spans="2:18" s="1" customFormat="1" ht="6.75" customHeight="1">
      <c r="B29" s="34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</row>
    <row r="30" spans="2:18" s="1" customFormat="1" ht="24.75" customHeight="1">
      <c r="B30" s="34"/>
      <c r="C30" s="35"/>
      <c r="D30" s="105" t="s">
        <v>37</v>
      </c>
      <c r="E30" s="35"/>
      <c r="F30" s="35"/>
      <c r="G30" s="35"/>
      <c r="H30" s="35"/>
      <c r="I30" s="35"/>
      <c r="J30" s="35"/>
      <c r="K30" s="35"/>
      <c r="L30" s="35"/>
      <c r="M30" s="245">
        <f>ROUND(M27+M28,2)</f>
        <v>0</v>
      </c>
      <c r="N30" s="232"/>
      <c r="O30" s="232"/>
      <c r="P30" s="232"/>
      <c r="Q30" s="35"/>
      <c r="R30" s="36"/>
    </row>
    <row r="31" spans="2:18" s="1" customFormat="1" ht="6.75" customHeight="1">
      <c r="B31" s="34"/>
      <c r="C31" s="35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35"/>
      <c r="R31" s="36"/>
    </row>
    <row r="32" spans="2:18" s="1" customFormat="1" ht="14.25" customHeight="1">
      <c r="B32" s="34"/>
      <c r="C32" s="35"/>
      <c r="D32" s="41" t="s">
        <v>38</v>
      </c>
      <c r="E32" s="41" t="s">
        <v>39</v>
      </c>
      <c r="F32" s="42">
        <v>0.21</v>
      </c>
      <c r="G32" s="106" t="s">
        <v>40</v>
      </c>
      <c r="H32" s="231">
        <f>ROUND((SUM(BE102:BE105)+SUM(BE123:BE210)),2)</f>
        <v>0</v>
      </c>
      <c r="I32" s="232"/>
      <c r="J32" s="232"/>
      <c r="K32" s="35"/>
      <c r="L32" s="35"/>
      <c r="M32" s="231">
        <f>ROUND(ROUND((SUM(BE102:BE105)+SUM(BE123:BE210)),2)*F32,2)</f>
        <v>0</v>
      </c>
      <c r="N32" s="232"/>
      <c r="O32" s="232"/>
      <c r="P32" s="232"/>
      <c r="Q32" s="35"/>
      <c r="R32" s="36"/>
    </row>
    <row r="33" spans="2:18" s="1" customFormat="1" ht="14.25" customHeight="1">
      <c r="B33" s="34"/>
      <c r="C33" s="35"/>
      <c r="D33" s="35"/>
      <c r="E33" s="41" t="s">
        <v>41</v>
      </c>
      <c r="F33" s="42">
        <v>0.15</v>
      </c>
      <c r="G33" s="106" t="s">
        <v>40</v>
      </c>
      <c r="H33" s="231">
        <f>ROUND((SUM(BF102:BF105)+SUM(BF123:BF210)),2)</f>
        <v>0</v>
      </c>
      <c r="I33" s="232"/>
      <c r="J33" s="232"/>
      <c r="K33" s="35"/>
      <c r="L33" s="35"/>
      <c r="M33" s="231">
        <f>ROUND(ROUND((SUM(BF102:BF105)+SUM(BF123:BF210)),2)*F33,2)</f>
        <v>0</v>
      </c>
      <c r="N33" s="232"/>
      <c r="O33" s="232"/>
      <c r="P33" s="232"/>
      <c r="Q33" s="35"/>
      <c r="R33" s="36"/>
    </row>
    <row r="34" spans="2:18" s="1" customFormat="1" ht="14.25" customHeight="1" hidden="1">
      <c r="B34" s="34"/>
      <c r="C34" s="35"/>
      <c r="D34" s="35"/>
      <c r="E34" s="41" t="s">
        <v>42</v>
      </c>
      <c r="F34" s="42">
        <v>0.21</v>
      </c>
      <c r="G34" s="106" t="s">
        <v>40</v>
      </c>
      <c r="H34" s="231">
        <f>ROUND((SUM(BG102:BG105)+SUM(BG123:BG210)),2)</f>
        <v>0</v>
      </c>
      <c r="I34" s="232"/>
      <c r="J34" s="232"/>
      <c r="K34" s="35"/>
      <c r="L34" s="35"/>
      <c r="M34" s="231">
        <v>0</v>
      </c>
      <c r="N34" s="232"/>
      <c r="O34" s="232"/>
      <c r="P34" s="232"/>
      <c r="Q34" s="35"/>
      <c r="R34" s="36"/>
    </row>
    <row r="35" spans="2:18" s="1" customFormat="1" ht="14.25" customHeight="1" hidden="1">
      <c r="B35" s="34"/>
      <c r="C35" s="35"/>
      <c r="D35" s="35"/>
      <c r="E35" s="41" t="s">
        <v>43</v>
      </c>
      <c r="F35" s="42">
        <v>0.15</v>
      </c>
      <c r="G35" s="106" t="s">
        <v>40</v>
      </c>
      <c r="H35" s="231">
        <f>ROUND((SUM(BH102:BH105)+SUM(BH123:BH210)),2)</f>
        <v>0</v>
      </c>
      <c r="I35" s="232"/>
      <c r="J35" s="232"/>
      <c r="K35" s="35"/>
      <c r="L35" s="35"/>
      <c r="M35" s="231">
        <v>0</v>
      </c>
      <c r="N35" s="232"/>
      <c r="O35" s="232"/>
      <c r="P35" s="232"/>
      <c r="Q35" s="35"/>
      <c r="R35" s="36"/>
    </row>
    <row r="36" spans="2:18" s="1" customFormat="1" ht="14.25" customHeight="1" hidden="1">
      <c r="B36" s="34"/>
      <c r="C36" s="35"/>
      <c r="D36" s="35"/>
      <c r="E36" s="41" t="s">
        <v>44</v>
      </c>
      <c r="F36" s="42">
        <v>0</v>
      </c>
      <c r="G36" s="106" t="s">
        <v>40</v>
      </c>
      <c r="H36" s="231">
        <f>ROUND((SUM(BI102:BI105)+SUM(BI123:BI210)),2)</f>
        <v>0</v>
      </c>
      <c r="I36" s="232"/>
      <c r="J36" s="232"/>
      <c r="K36" s="35"/>
      <c r="L36" s="35"/>
      <c r="M36" s="231">
        <v>0</v>
      </c>
      <c r="N36" s="232"/>
      <c r="O36" s="232"/>
      <c r="P36" s="232"/>
      <c r="Q36" s="35"/>
      <c r="R36" s="36"/>
    </row>
    <row r="37" spans="2:18" s="1" customFormat="1" ht="6.75" customHeight="1"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6"/>
    </row>
    <row r="38" spans="2:18" s="1" customFormat="1" ht="24.75" customHeight="1">
      <c r="B38" s="34"/>
      <c r="C38" s="102"/>
      <c r="D38" s="107" t="s">
        <v>45</v>
      </c>
      <c r="E38" s="74"/>
      <c r="F38" s="74"/>
      <c r="G38" s="108" t="s">
        <v>46</v>
      </c>
      <c r="H38" s="109" t="s">
        <v>47</v>
      </c>
      <c r="I38" s="74"/>
      <c r="J38" s="74"/>
      <c r="K38" s="74"/>
      <c r="L38" s="233">
        <f>SUM(M30:M36)</f>
        <v>0</v>
      </c>
      <c r="M38" s="233"/>
      <c r="N38" s="233"/>
      <c r="O38" s="233"/>
      <c r="P38" s="234"/>
      <c r="Q38" s="102"/>
      <c r="R38" s="36"/>
    </row>
    <row r="39" spans="2:18" s="1" customFormat="1" ht="14.25" customHeight="1"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6"/>
    </row>
    <row r="40" spans="2:18" s="1" customFormat="1" ht="14.25" customHeight="1"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6"/>
    </row>
    <row r="41" spans="2:18" ht="12">
      <c r="B41" s="24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5"/>
    </row>
    <row r="42" spans="2:18" ht="12">
      <c r="B42" s="24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5"/>
    </row>
    <row r="43" spans="2:18" ht="12">
      <c r="B43" s="24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5"/>
    </row>
    <row r="44" spans="2:18" ht="12">
      <c r="B44" s="24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5"/>
    </row>
    <row r="45" spans="2:18" ht="12">
      <c r="B45" s="24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5"/>
    </row>
    <row r="46" spans="2:18" ht="12">
      <c r="B46" s="24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5"/>
    </row>
    <row r="47" spans="2:18" ht="12">
      <c r="B47" s="24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5"/>
    </row>
    <row r="48" spans="2:18" ht="12">
      <c r="B48" s="24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5"/>
    </row>
    <row r="49" spans="2:18" ht="12">
      <c r="B49" s="24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5"/>
    </row>
    <row r="50" spans="2:18" s="1" customFormat="1" ht="14.25">
      <c r="B50" s="34"/>
      <c r="C50" s="35"/>
      <c r="D50" s="49" t="s">
        <v>48</v>
      </c>
      <c r="E50" s="50"/>
      <c r="F50" s="50"/>
      <c r="G50" s="50"/>
      <c r="H50" s="51"/>
      <c r="I50" s="35"/>
      <c r="J50" s="49" t="s">
        <v>49</v>
      </c>
      <c r="K50" s="50"/>
      <c r="L50" s="50"/>
      <c r="M50" s="50"/>
      <c r="N50" s="50"/>
      <c r="O50" s="50"/>
      <c r="P50" s="51"/>
      <c r="Q50" s="35"/>
      <c r="R50" s="36"/>
    </row>
    <row r="51" spans="2:18" ht="12">
      <c r="B51" s="24"/>
      <c r="C51" s="27"/>
      <c r="D51" s="52"/>
      <c r="E51" s="27"/>
      <c r="F51" s="27"/>
      <c r="G51" s="27"/>
      <c r="H51" s="53"/>
      <c r="I51" s="27"/>
      <c r="J51" s="52"/>
      <c r="K51" s="27"/>
      <c r="L51" s="27"/>
      <c r="M51" s="27"/>
      <c r="N51" s="27"/>
      <c r="O51" s="27"/>
      <c r="P51" s="53"/>
      <c r="Q51" s="27"/>
      <c r="R51" s="25"/>
    </row>
    <row r="52" spans="2:18" ht="12">
      <c r="B52" s="24"/>
      <c r="C52" s="27"/>
      <c r="D52" s="52"/>
      <c r="E52" s="27"/>
      <c r="F52" s="27"/>
      <c r="G52" s="27"/>
      <c r="H52" s="53"/>
      <c r="I52" s="27"/>
      <c r="J52" s="52"/>
      <c r="K52" s="27"/>
      <c r="L52" s="27"/>
      <c r="M52" s="27"/>
      <c r="N52" s="27"/>
      <c r="O52" s="27"/>
      <c r="P52" s="53"/>
      <c r="Q52" s="27"/>
      <c r="R52" s="25"/>
    </row>
    <row r="53" spans="2:18" ht="12">
      <c r="B53" s="24"/>
      <c r="C53" s="27"/>
      <c r="D53" s="52"/>
      <c r="E53" s="27"/>
      <c r="F53" s="27"/>
      <c r="G53" s="27"/>
      <c r="H53" s="53"/>
      <c r="I53" s="27"/>
      <c r="J53" s="52"/>
      <c r="K53" s="27"/>
      <c r="L53" s="27"/>
      <c r="M53" s="27"/>
      <c r="N53" s="27"/>
      <c r="O53" s="27"/>
      <c r="P53" s="53"/>
      <c r="Q53" s="27"/>
      <c r="R53" s="25"/>
    </row>
    <row r="54" spans="2:18" ht="12">
      <c r="B54" s="24"/>
      <c r="C54" s="27"/>
      <c r="D54" s="52"/>
      <c r="E54" s="27"/>
      <c r="F54" s="27"/>
      <c r="G54" s="27"/>
      <c r="H54" s="53"/>
      <c r="I54" s="27"/>
      <c r="J54" s="52"/>
      <c r="K54" s="27"/>
      <c r="L54" s="27"/>
      <c r="M54" s="27"/>
      <c r="N54" s="27"/>
      <c r="O54" s="27"/>
      <c r="P54" s="53"/>
      <c r="Q54" s="27"/>
      <c r="R54" s="25"/>
    </row>
    <row r="55" spans="2:18" ht="12">
      <c r="B55" s="24"/>
      <c r="C55" s="27"/>
      <c r="D55" s="52"/>
      <c r="E55" s="27"/>
      <c r="F55" s="27"/>
      <c r="G55" s="27"/>
      <c r="H55" s="53"/>
      <c r="I55" s="27"/>
      <c r="J55" s="52"/>
      <c r="K55" s="27"/>
      <c r="L55" s="27"/>
      <c r="M55" s="27"/>
      <c r="N55" s="27"/>
      <c r="O55" s="27"/>
      <c r="P55" s="53"/>
      <c r="Q55" s="27"/>
      <c r="R55" s="25"/>
    </row>
    <row r="56" spans="2:18" ht="12">
      <c r="B56" s="24"/>
      <c r="C56" s="27"/>
      <c r="D56" s="52"/>
      <c r="E56" s="27"/>
      <c r="F56" s="27"/>
      <c r="G56" s="27"/>
      <c r="H56" s="53"/>
      <c r="I56" s="27"/>
      <c r="J56" s="52"/>
      <c r="K56" s="27"/>
      <c r="L56" s="27"/>
      <c r="M56" s="27"/>
      <c r="N56" s="27"/>
      <c r="O56" s="27"/>
      <c r="P56" s="53"/>
      <c r="Q56" s="27"/>
      <c r="R56" s="25"/>
    </row>
    <row r="57" spans="2:18" ht="12">
      <c r="B57" s="24"/>
      <c r="C57" s="27"/>
      <c r="D57" s="52"/>
      <c r="E57" s="27"/>
      <c r="F57" s="27"/>
      <c r="G57" s="27"/>
      <c r="H57" s="53"/>
      <c r="I57" s="27"/>
      <c r="J57" s="52"/>
      <c r="K57" s="27"/>
      <c r="L57" s="27"/>
      <c r="M57" s="27"/>
      <c r="N57" s="27"/>
      <c r="O57" s="27"/>
      <c r="P57" s="53"/>
      <c r="Q57" s="27"/>
      <c r="R57" s="25"/>
    </row>
    <row r="58" spans="2:18" ht="12">
      <c r="B58" s="24"/>
      <c r="C58" s="27"/>
      <c r="D58" s="52"/>
      <c r="E58" s="27"/>
      <c r="F58" s="27"/>
      <c r="G58" s="27"/>
      <c r="H58" s="53"/>
      <c r="I58" s="27"/>
      <c r="J58" s="52"/>
      <c r="K58" s="27"/>
      <c r="L58" s="27"/>
      <c r="M58" s="27"/>
      <c r="N58" s="27"/>
      <c r="O58" s="27"/>
      <c r="P58" s="53"/>
      <c r="Q58" s="27"/>
      <c r="R58" s="25"/>
    </row>
    <row r="59" spans="2:18" s="1" customFormat="1" ht="14.25">
      <c r="B59" s="34"/>
      <c r="C59" s="35"/>
      <c r="D59" s="54" t="s">
        <v>50</v>
      </c>
      <c r="E59" s="55"/>
      <c r="F59" s="55"/>
      <c r="G59" s="56" t="s">
        <v>51</v>
      </c>
      <c r="H59" s="57"/>
      <c r="I59" s="35"/>
      <c r="J59" s="54" t="s">
        <v>50</v>
      </c>
      <c r="K59" s="55"/>
      <c r="L59" s="55"/>
      <c r="M59" s="55"/>
      <c r="N59" s="56" t="s">
        <v>51</v>
      </c>
      <c r="O59" s="55"/>
      <c r="P59" s="57"/>
      <c r="Q59" s="35"/>
      <c r="R59" s="36"/>
    </row>
    <row r="60" spans="2:18" ht="12">
      <c r="B60" s="24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5"/>
    </row>
    <row r="61" spans="2:18" s="1" customFormat="1" ht="14.25">
      <c r="B61" s="34"/>
      <c r="C61" s="35"/>
      <c r="D61" s="49" t="s">
        <v>52</v>
      </c>
      <c r="E61" s="50"/>
      <c r="F61" s="50"/>
      <c r="G61" s="50"/>
      <c r="H61" s="51"/>
      <c r="I61" s="35"/>
      <c r="J61" s="49" t="s">
        <v>53</v>
      </c>
      <c r="K61" s="50"/>
      <c r="L61" s="50"/>
      <c r="M61" s="50"/>
      <c r="N61" s="50"/>
      <c r="O61" s="50"/>
      <c r="P61" s="51"/>
      <c r="Q61" s="35"/>
      <c r="R61" s="36"/>
    </row>
    <row r="62" spans="2:18" ht="12">
      <c r="B62" s="24"/>
      <c r="C62" s="27"/>
      <c r="D62" s="52"/>
      <c r="E62" s="27"/>
      <c r="F62" s="27"/>
      <c r="G62" s="27"/>
      <c r="H62" s="53"/>
      <c r="I62" s="27"/>
      <c r="J62" s="52"/>
      <c r="K62" s="27"/>
      <c r="L62" s="27"/>
      <c r="M62" s="27"/>
      <c r="N62" s="27"/>
      <c r="O62" s="27"/>
      <c r="P62" s="53"/>
      <c r="Q62" s="27"/>
      <c r="R62" s="25"/>
    </row>
    <row r="63" spans="2:18" ht="12">
      <c r="B63" s="24"/>
      <c r="C63" s="27"/>
      <c r="D63" s="52"/>
      <c r="E63" s="27"/>
      <c r="F63" s="27"/>
      <c r="G63" s="27"/>
      <c r="H63" s="53"/>
      <c r="I63" s="27"/>
      <c r="J63" s="52"/>
      <c r="K63" s="27"/>
      <c r="L63" s="27"/>
      <c r="M63" s="27"/>
      <c r="N63" s="27"/>
      <c r="O63" s="27"/>
      <c r="P63" s="53"/>
      <c r="Q63" s="27"/>
      <c r="R63" s="25"/>
    </row>
    <row r="64" spans="2:18" ht="12">
      <c r="B64" s="24"/>
      <c r="C64" s="27"/>
      <c r="D64" s="52"/>
      <c r="E64" s="27"/>
      <c r="F64" s="27"/>
      <c r="G64" s="27"/>
      <c r="H64" s="53"/>
      <c r="I64" s="27"/>
      <c r="J64" s="52"/>
      <c r="K64" s="27"/>
      <c r="L64" s="27"/>
      <c r="M64" s="27"/>
      <c r="N64" s="27"/>
      <c r="O64" s="27"/>
      <c r="P64" s="53"/>
      <c r="Q64" s="27"/>
      <c r="R64" s="25"/>
    </row>
    <row r="65" spans="2:18" ht="12">
      <c r="B65" s="24"/>
      <c r="C65" s="27"/>
      <c r="D65" s="52"/>
      <c r="E65" s="27"/>
      <c r="F65" s="27"/>
      <c r="G65" s="27"/>
      <c r="H65" s="53"/>
      <c r="I65" s="27"/>
      <c r="J65" s="52"/>
      <c r="K65" s="27"/>
      <c r="L65" s="27"/>
      <c r="M65" s="27"/>
      <c r="N65" s="27"/>
      <c r="O65" s="27"/>
      <c r="P65" s="53"/>
      <c r="Q65" s="27"/>
      <c r="R65" s="25"/>
    </row>
    <row r="66" spans="2:18" ht="12">
      <c r="B66" s="24"/>
      <c r="C66" s="27"/>
      <c r="D66" s="52"/>
      <c r="E66" s="27"/>
      <c r="F66" s="27"/>
      <c r="G66" s="27"/>
      <c r="H66" s="53"/>
      <c r="I66" s="27"/>
      <c r="J66" s="52"/>
      <c r="K66" s="27"/>
      <c r="L66" s="27"/>
      <c r="M66" s="27"/>
      <c r="N66" s="27"/>
      <c r="O66" s="27"/>
      <c r="P66" s="53"/>
      <c r="Q66" s="27"/>
      <c r="R66" s="25"/>
    </row>
    <row r="67" spans="2:18" ht="12">
      <c r="B67" s="24"/>
      <c r="C67" s="27"/>
      <c r="D67" s="52"/>
      <c r="E67" s="27"/>
      <c r="F67" s="27"/>
      <c r="G67" s="27"/>
      <c r="H67" s="53"/>
      <c r="I67" s="27"/>
      <c r="J67" s="52"/>
      <c r="K67" s="27"/>
      <c r="L67" s="27"/>
      <c r="M67" s="27"/>
      <c r="N67" s="27"/>
      <c r="O67" s="27"/>
      <c r="P67" s="53"/>
      <c r="Q67" s="27"/>
      <c r="R67" s="25"/>
    </row>
    <row r="68" spans="2:18" ht="12">
      <c r="B68" s="24"/>
      <c r="C68" s="27"/>
      <c r="D68" s="52"/>
      <c r="E68" s="27"/>
      <c r="F68" s="27"/>
      <c r="G68" s="27"/>
      <c r="H68" s="53"/>
      <c r="I68" s="27"/>
      <c r="J68" s="52"/>
      <c r="K68" s="27"/>
      <c r="L68" s="27"/>
      <c r="M68" s="27"/>
      <c r="N68" s="27"/>
      <c r="O68" s="27"/>
      <c r="P68" s="53"/>
      <c r="Q68" s="27"/>
      <c r="R68" s="25"/>
    </row>
    <row r="69" spans="2:18" ht="12">
      <c r="B69" s="24"/>
      <c r="C69" s="27"/>
      <c r="D69" s="52"/>
      <c r="E69" s="27"/>
      <c r="F69" s="27"/>
      <c r="G69" s="27"/>
      <c r="H69" s="53"/>
      <c r="I69" s="27"/>
      <c r="J69" s="52"/>
      <c r="K69" s="27"/>
      <c r="L69" s="27"/>
      <c r="M69" s="27"/>
      <c r="N69" s="27"/>
      <c r="O69" s="27"/>
      <c r="P69" s="53"/>
      <c r="Q69" s="27"/>
      <c r="R69" s="25"/>
    </row>
    <row r="70" spans="2:18" s="1" customFormat="1" ht="14.25">
      <c r="B70" s="34"/>
      <c r="C70" s="35"/>
      <c r="D70" s="54" t="s">
        <v>50</v>
      </c>
      <c r="E70" s="55"/>
      <c r="F70" s="55"/>
      <c r="G70" s="56" t="s">
        <v>51</v>
      </c>
      <c r="H70" s="57"/>
      <c r="I70" s="35"/>
      <c r="J70" s="54" t="s">
        <v>50</v>
      </c>
      <c r="K70" s="55"/>
      <c r="L70" s="55"/>
      <c r="M70" s="55"/>
      <c r="N70" s="56" t="s">
        <v>51</v>
      </c>
      <c r="O70" s="55"/>
      <c r="P70" s="57"/>
      <c r="Q70" s="35"/>
      <c r="R70" s="36"/>
    </row>
    <row r="71" spans="2:18" s="1" customFormat="1" ht="14.25" customHeight="1">
      <c r="B71" s="58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60"/>
    </row>
    <row r="75" spans="2:18" s="1" customFormat="1" ht="6.75" customHeight="1"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3"/>
    </row>
    <row r="76" spans="2:18" s="1" customFormat="1" ht="36.75" customHeight="1">
      <c r="B76" s="34"/>
      <c r="C76" s="218" t="s">
        <v>98</v>
      </c>
      <c r="D76" s="219"/>
      <c r="E76" s="219"/>
      <c r="F76" s="219"/>
      <c r="G76" s="219"/>
      <c r="H76" s="219"/>
      <c r="I76" s="219"/>
      <c r="J76" s="219"/>
      <c r="K76" s="219"/>
      <c r="L76" s="219"/>
      <c r="M76" s="219"/>
      <c r="N76" s="219"/>
      <c r="O76" s="219"/>
      <c r="P76" s="219"/>
      <c r="Q76" s="219"/>
      <c r="R76" s="36"/>
    </row>
    <row r="77" spans="2:18" s="1" customFormat="1" ht="6.75" customHeight="1">
      <c r="B77" s="34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6"/>
    </row>
    <row r="78" spans="2:18" s="1" customFormat="1" ht="30" customHeight="1">
      <c r="B78" s="34"/>
      <c r="C78" s="31" t="s">
        <v>17</v>
      </c>
      <c r="D78" s="35"/>
      <c r="E78" s="35"/>
      <c r="F78" s="269" t="str">
        <f>F6</f>
        <v>Modernizace kotelny v objektu Bulharská č.p.15 a 6</v>
      </c>
      <c r="G78" s="270"/>
      <c r="H78" s="270"/>
      <c r="I78" s="270"/>
      <c r="J78" s="270"/>
      <c r="K78" s="270"/>
      <c r="L78" s="270"/>
      <c r="M78" s="270"/>
      <c r="N78" s="270"/>
      <c r="O78" s="270"/>
      <c r="P78" s="270"/>
      <c r="Q78" s="35"/>
      <c r="R78" s="36"/>
    </row>
    <row r="79" spans="2:18" s="1" customFormat="1" ht="36.75" customHeight="1">
      <c r="B79" s="34"/>
      <c r="C79" s="68" t="s">
        <v>118</v>
      </c>
      <c r="D79" s="35"/>
      <c r="E79" s="35"/>
      <c r="F79" s="220" t="str">
        <f>F7</f>
        <v>2 - Přípojka tepla do objektu 301/7</v>
      </c>
      <c r="G79" s="232"/>
      <c r="H79" s="232"/>
      <c r="I79" s="232"/>
      <c r="J79" s="232"/>
      <c r="K79" s="232"/>
      <c r="L79" s="232"/>
      <c r="M79" s="232"/>
      <c r="N79" s="232"/>
      <c r="O79" s="232"/>
      <c r="P79" s="232"/>
      <c r="Q79" s="35"/>
      <c r="R79" s="36"/>
    </row>
    <row r="80" spans="2:18" s="1" customFormat="1" ht="6.75" customHeight="1">
      <c r="B80" s="34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6"/>
    </row>
    <row r="81" spans="2:18" s="1" customFormat="1" ht="18" customHeight="1">
      <c r="B81" s="34"/>
      <c r="C81" s="31" t="s">
        <v>21</v>
      </c>
      <c r="D81" s="35"/>
      <c r="E81" s="35"/>
      <c r="F81" s="29" t="str">
        <f>F9</f>
        <v> </v>
      </c>
      <c r="G81" s="35"/>
      <c r="H81" s="35"/>
      <c r="I81" s="35"/>
      <c r="J81" s="35"/>
      <c r="K81" s="31" t="s">
        <v>23</v>
      </c>
      <c r="L81" s="35"/>
      <c r="M81" s="239">
        <v>43556</v>
      </c>
      <c r="N81" s="239"/>
      <c r="O81" s="239"/>
      <c r="P81" s="239"/>
      <c r="Q81" s="35"/>
      <c r="R81" s="36"/>
    </row>
    <row r="82" spans="2:18" s="1" customFormat="1" ht="6.75" customHeight="1">
      <c r="B82" s="34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6"/>
    </row>
    <row r="83" spans="2:18" s="1" customFormat="1" ht="12.75">
      <c r="B83" s="34"/>
      <c r="C83" s="31" t="s">
        <v>25</v>
      </c>
      <c r="D83" s="35"/>
      <c r="E83" s="35"/>
      <c r="F83" s="29" t="str">
        <f>E12</f>
        <v>Město Nový Jičín, Masarykovo náměstí 1</v>
      </c>
      <c r="G83" s="35"/>
      <c r="H83" s="35"/>
      <c r="I83" s="35"/>
      <c r="J83" s="35"/>
      <c r="K83" s="31" t="s">
        <v>30</v>
      </c>
      <c r="L83" s="35"/>
      <c r="M83" s="227" t="str">
        <f>E18</f>
        <v>Endum CZ s.r.o., Dělnická 336, Mořkov</v>
      </c>
      <c r="N83" s="227"/>
      <c r="O83" s="227"/>
      <c r="P83" s="227"/>
      <c r="Q83" s="227"/>
      <c r="R83" s="36"/>
    </row>
    <row r="84" spans="2:18" s="1" customFormat="1" ht="14.25" customHeight="1">
      <c r="B84" s="34"/>
      <c r="C84" s="31" t="s">
        <v>29</v>
      </c>
      <c r="D84" s="35"/>
      <c r="E84" s="35"/>
      <c r="F84" s="29" t="str">
        <f>IF(E15="","",E15)</f>
        <v> </v>
      </c>
      <c r="G84" s="35"/>
      <c r="H84" s="35"/>
      <c r="I84" s="35"/>
      <c r="J84" s="35"/>
      <c r="K84" s="31" t="s">
        <v>33</v>
      </c>
      <c r="L84" s="35"/>
      <c r="M84" s="227" t="str">
        <f>E21</f>
        <v> </v>
      </c>
      <c r="N84" s="227"/>
      <c r="O84" s="227"/>
      <c r="P84" s="227"/>
      <c r="Q84" s="227"/>
      <c r="R84" s="36"/>
    </row>
    <row r="85" spans="2:18" s="1" customFormat="1" ht="9.75" customHeight="1">
      <c r="B85" s="34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6"/>
    </row>
    <row r="86" spans="2:18" s="1" customFormat="1" ht="29.25" customHeight="1">
      <c r="B86" s="34"/>
      <c r="C86" s="235" t="s">
        <v>99</v>
      </c>
      <c r="D86" s="236"/>
      <c r="E86" s="236"/>
      <c r="F86" s="236"/>
      <c r="G86" s="236"/>
      <c r="H86" s="102"/>
      <c r="I86" s="102"/>
      <c r="J86" s="102"/>
      <c r="K86" s="102"/>
      <c r="L86" s="102"/>
      <c r="M86" s="102"/>
      <c r="N86" s="235" t="s">
        <v>100</v>
      </c>
      <c r="O86" s="236"/>
      <c r="P86" s="236"/>
      <c r="Q86" s="236"/>
      <c r="R86" s="36"/>
    </row>
    <row r="87" spans="2:18" s="1" customFormat="1" ht="9.75" customHeight="1">
      <c r="B87" s="34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6"/>
    </row>
    <row r="88" spans="2:47" s="1" customFormat="1" ht="29.25" customHeight="1">
      <c r="B88" s="34"/>
      <c r="C88" s="110" t="s">
        <v>101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07">
        <f>N123</f>
        <v>0</v>
      </c>
      <c r="O88" s="237"/>
      <c r="P88" s="237"/>
      <c r="Q88" s="237"/>
      <c r="R88" s="36"/>
      <c r="AU88" s="20" t="s">
        <v>102</v>
      </c>
    </row>
    <row r="89" spans="2:18" s="7" customFormat="1" ht="24.75" customHeight="1">
      <c r="B89" s="122"/>
      <c r="C89" s="123"/>
      <c r="D89" s="124" t="s">
        <v>120</v>
      </c>
      <c r="E89" s="123"/>
      <c r="F89" s="123"/>
      <c r="G89" s="123"/>
      <c r="H89" s="123"/>
      <c r="I89" s="123"/>
      <c r="J89" s="123"/>
      <c r="K89" s="123"/>
      <c r="L89" s="123"/>
      <c r="M89" s="123"/>
      <c r="N89" s="257">
        <f>N124</f>
        <v>0</v>
      </c>
      <c r="O89" s="275"/>
      <c r="P89" s="275"/>
      <c r="Q89" s="275"/>
      <c r="R89" s="125"/>
    </row>
    <row r="90" spans="2:18" s="8" customFormat="1" ht="19.5" customHeight="1">
      <c r="B90" s="126"/>
      <c r="C90" s="127"/>
      <c r="D90" s="128" t="s">
        <v>639</v>
      </c>
      <c r="E90" s="127"/>
      <c r="F90" s="127"/>
      <c r="G90" s="127"/>
      <c r="H90" s="127"/>
      <c r="I90" s="127"/>
      <c r="J90" s="127"/>
      <c r="K90" s="127"/>
      <c r="L90" s="127"/>
      <c r="M90" s="127"/>
      <c r="N90" s="273">
        <f>N125</f>
        <v>0</v>
      </c>
      <c r="O90" s="274"/>
      <c r="P90" s="274"/>
      <c r="Q90" s="274"/>
      <c r="R90" s="129"/>
    </row>
    <row r="91" spans="2:18" s="8" customFormat="1" ht="19.5" customHeight="1">
      <c r="B91" s="126"/>
      <c r="C91" s="127"/>
      <c r="D91" s="128" t="s">
        <v>640</v>
      </c>
      <c r="E91" s="127"/>
      <c r="F91" s="127"/>
      <c r="G91" s="127"/>
      <c r="H91" s="127"/>
      <c r="I91" s="127"/>
      <c r="J91" s="127"/>
      <c r="K91" s="127"/>
      <c r="L91" s="127"/>
      <c r="M91" s="127"/>
      <c r="N91" s="273">
        <f>N169</f>
        <v>0</v>
      </c>
      <c r="O91" s="274"/>
      <c r="P91" s="274"/>
      <c r="Q91" s="274"/>
      <c r="R91" s="129"/>
    </row>
    <row r="92" spans="2:18" s="8" customFormat="1" ht="19.5" customHeight="1">
      <c r="B92" s="126"/>
      <c r="C92" s="127"/>
      <c r="D92" s="128" t="s">
        <v>641</v>
      </c>
      <c r="E92" s="127"/>
      <c r="F92" s="127"/>
      <c r="G92" s="127"/>
      <c r="H92" s="127"/>
      <c r="I92" s="127"/>
      <c r="J92" s="127"/>
      <c r="K92" s="127"/>
      <c r="L92" s="127"/>
      <c r="M92" s="127"/>
      <c r="N92" s="273">
        <f>N172</f>
        <v>0</v>
      </c>
      <c r="O92" s="274"/>
      <c r="P92" s="274"/>
      <c r="Q92" s="274"/>
      <c r="R92" s="129"/>
    </row>
    <row r="93" spans="2:18" s="8" customFormat="1" ht="19.5" customHeight="1">
      <c r="B93" s="126"/>
      <c r="C93" s="127"/>
      <c r="D93" s="128" t="s">
        <v>642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73">
        <f>N177</f>
        <v>0</v>
      </c>
      <c r="O93" s="274"/>
      <c r="P93" s="274"/>
      <c r="Q93" s="274"/>
      <c r="R93" s="129"/>
    </row>
    <row r="94" spans="2:18" s="8" customFormat="1" ht="19.5" customHeight="1">
      <c r="B94" s="126"/>
      <c r="C94" s="127"/>
      <c r="D94" s="128" t="s">
        <v>643</v>
      </c>
      <c r="E94" s="127"/>
      <c r="F94" s="127"/>
      <c r="G94" s="127"/>
      <c r="H94" s="127"/>
      <c r="I94" s="127"/>
      <c r="J94" s="127"/>
      <c r="K94" s="127"/>
      <c r="L94" s="127"/>
      <c r="M94" s="127"/>
      <c r="N94" s="273">
        <f>N183</f>
        <v>0</v>
      </c>
      <c r="O94" s="274"/>
      <c r="P94" s="274"/>
      <c r="Q94" s="274"/>
      <c r="R94" s="129"/>
    </row>
    <row r="95" spans="2:18" s="8" customFormat="1" ht="19.5" customHeight="1">
      <c r="B95" s="126"/>
      <c r="C95" s="127"/>
      <c r="D95" s="128" t="s">
        <v>122</v>
      </c>
      <c r="E95" s="127"/>
      <c r="F95" s="127"/>
      <c r="G95" s="127"/>
      <c r="H95" s="127"/>
      <c r="I95" s="127"/>
      <c r="J95" s="127"/>
      <c r="K95" s="127"/>
      <c r="L95" s="127"/>
      <c r="M95" s="127"/>
      <c r="N95" s="273">
        <f>N192</f>
        <v>0</v>
      </c>
      <c r="O95" s="274"/>
      <c r="P95" s="274"/>
      <c r="Q95" s="274"/>
      <c r="R95" s="129"/>
    </row>
    <row r="96" spans="2:18" s="8" customFormat="1" ht="19.5" customHeight="1">
      <c r="B96" s="126"/>
      <c r="C96" s="127"/>
      <c r="D96" s="128" t="s">
        <v>123</v>
      </c>
      <c r="E96" s="127"/>
      <c r="F96" s="127"/>
      <c r="G96" s="127"/>
      <c r="H96" s="127"/>
      <c r="I96" s="127"/>
      <c r="J96" s="127"/>
      <c r="K96" s="127"/>
      <c r="L96" s="127"/>
      <c r="M96" s="127"/>
      <c r="N96" s="273">
        <f>N199</f>
        <v>0</v>
      </c>
      <c r="O96" s="274"/>
      <c r="P96" s="274"/>
      <c r="Q96" s="274"/>
      <c r="R96" s="129"/>
    </row>
    <row r="97" spans="2:18" s="7" customFormat="1" ht="24.75" customHeight="1">
      <c r="B97" s="122"/>
      <c r="C97" s="123"/>
      <c r="D97" s="124" t="s">
        <v>124</v>
      </c>
      <c r="E97" s="123"/>
      <c r="F97" s="123"/>
      <c r="G97" s="123"/>
      <c r="H97" s="123"/>
      <c r="I97" s="123"/>
      <c r="J97" s="123"/>
      <c r="K97" s="123"/>
      <c r="L97" s="123"/>
      <c r="M97" s="123"/>
      <c r="N97" s="257">
        <f>N201</f>
        <v>0</v>
      </c>
      <c r="O97" s="275"/>
      <c r="P97" s="275"/>
      <c r="Q97" s="275"/>
      <c r="R97" s="125"/>
    </row>
    <row r="98" spans="2:18" s="8" customFormat="1" ht="19.5" customHeight="1">
      <c r="B98" s="126"/>
      <c r="C98" s="127"/>
      <c r="D98" s="128" t="s">
        <v>125</v>
      </c>
      <c r="E98" s="127"/>
      <c r="F98" s="127"/>
      <c r="G98" s="127"/>
      <c r="H98" s="127"/>
      <c r="I98" s="127"/>
      <c r="J98" s="127"/>
      <c r="K98" s="127"/>
      <c r="L98" s="127"/>
      <c r="M98" s="127"/>
      <c r="N98" s="273">
        <f>N202</f>
        <v>0</v>
      </c>
      <c r="O98" s="274"/>
      <c r="P98" s="274"/>
      <c r="Q98" s="274"/>
      <c r="R98" s="129"/>
    </row>
    <row r="99" spans="2:18" s="8" customFormat="1" ht="19.5" customHeight="1">
      <c r="B99" s="126"/>
      <c r="C99" s="127"/>
      <c r="D99" s="128" t="s">
        <v>126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73">
        <f>N205</f>
        <v>0</v>
      </c>
      <c r="O99" s="274"/>
      <c r="P99" s="274"/>
      <c r="Q99" s="274"/>
      <c r="R99" s="129"/>
    </row>
    <row r="100" spans="2:18" s="8" customFormat="1" ht="19.5" customHeight="1">
      <c r="B100" s="126"/>
      <c r="C100" s="127"/>
      <c r="D100" s="128" t="s">
        <v>134</v>
      </c>
      <c r="E100" s="127"/>
      <c r="F100" s="127"/>
      <c r="G100" s="127"/>
      <c r="H100" s="127"/>
      <c r="I100" s="127"/>
      <c r="J100" s="127"/>
      <c r="K100" s="127"/>
      <c r="L100" s="127"/>
      <c r="M100" s="127"/>
      <c r="N100" s="273">
        <f>N208</f>
        <v>0</v>
      </c>
      <c r="O100" s="274"/>
      <c r="P100" s="274"/>
      <c r="Q100" s="274"/>
      <c r="R100" s="129"/>
    </row>
    <row r="101" spans="2:18" s="1" customFormat="1" ht="21.75" customHeight="1">
      <c r="B101" s="34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6"/>
    </row>
    <row r="102" spans="2:21" s="1" customFormat="1" ht="29.25" customHeight="1">
      <c r="B102" s="34"/>
      <c r="C102" s="110" t="s">
        <v>103</v>
      </c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237">
        <f>ROUND(N103+N104,2)</f>
        <v>0</v>
      </c>
      <c r="O102" s="238"/>
      <c r="P102" s="238"/>
      <c r="Q102" s="238"/>
      <c r="R102" s="36"/>
      <c r="T102" s="111"/>
      <c r="U102" s="112" t="s">
        <v>38</v>
      </c>
    </row>
    <row r="103" spans="2:65" s="1" customFormat="1" ht="18" customHeight="1">
      <c r="B103" s="130"/>
      <c r="C103" s="131"/>
      <c r="D103" s="271" t="s">
        <v>143</v>
      </c>
      <c r="E103" s="271"/>
      <c r="F103" s="271"/>
      <c r="G103" s="271"/>
      <c r="H103" s="271"/>
      <c r="I103" s="131"/>
      <c r="J103" s="131"/>
      <c r="K103" s="131"/>
      <c r="L103" s="131"/>
      <c r="M103" s="131"/>
      <c r="N103" s="272">
        <v>0</v>
      </c>
      <c r="O103" s="272"/>
      <c r="P103" s="272"/>
      <c r="Q103" s="272"/>
      <c r="R103" s="132"/>
      <c r="S103" s="131"/>
      <c r="T103" s="133"/>
      <c r="U103" s="134" t="s">
        <v>39</v>
      </c>
      <c r="V103" s="135"/>
      <c r="W103" s="135"/>
      <c r="X103" s="135"/>
      <c r="Y103" s="135"/>
      <c r="Z103" s="135"/>
      <c r="AA103" s="135"/>
      <c r="AB103" s="135"/>
      <c r="AC103" s="135"/>
      <c r="AD103" s="135"/>
      <c r="AE103" s="135"/>
      <c r="AF103" s="135"/>
      <c r="AG103" s="135"/>
      <c r="AH103" s="135"/>
      <c r="AI103" s="135"/>
      <c r="AJ103" s="135"/>
      <c r="AK103" s="135"/>
      <c r="AL103" s="135"/>
      <c r="AM103" s="135"/>
      <c r="AN103" s="135"/>
      <c r="AO103" s="135"/>
      <c r="AP103" s="135"/>
      <c r="AQ103" s="135"/>
      <c r="AR103" s="135"/>
      <c r="AS103" s="135"/>
      <c r="AT103" s="135"/>
      <c r="AU103" s="135"/>
      <c r="AV103" s="135"/>
      <c r="AW103" s="135"/>
      <c r="AX103" s="135"/>
      <c r="AY103" s="136" t="s">
        <v>144</v>
      </c>
      <c r="AZ103" s="135"/>
      <c r="BA103" s="135"/>
      <c r="BB103" s="135"/>
      <c r="BC103" s="135"/>
      <c r="BD103" s="135"/>
      <c r="BE103" s="137">
        <f>IF(U103="základní",N103,0)</f>
        <v>0</v>
      </c>
      <c r="BF103" s="137">
        <f>IF(U103="snížená",N103,0)</f>
        <v>0</v>
      </c>
      <c r="BG103" s="137">
        <f>IF(U103="zákl. přenesená",N103,0)</f>
        <v>0</v>
      </c>
      <c r="BH103" s="137">
        <f>IF(U103="sníž. přenesená",N103,0)</f>
        <v>0</v>
      </c>
      <c r="BI103" s="137">
        <f>IF(U103="nulová",N103,0)</f>
        <v>0</v>
      </c>
      <c r="BJ103" s="136" t="s">
        <v>79</v>
      </c>
      <c r="BK103" s="135"/>
      <c r="BL103" s="135"/>
      <c r="BM103" s="135"/>
    </row>
    <row r="104" spans="2:65" s="1" customFormat="1" ht="18" customHeight="1">
      <c r="B104" s="130"/>
      <c r="C104" s="131"/>
      <c r="D104" s="271" t="s">
        <v>145</v>
      </c>
      <c r="E104" s="271"/>
      <c r="F104" s="271"/>
      <c r="G104" s="271"/>
      <c r="H104" s="271"/>
      <c r="I104" s="131"/>
      <c r="J104" s="131"/>
      <c r="K104" s="131"/>
      <c r="L104" s="131"/>
      <c r="M104" s="131"/>
      <c r="N104" s="272">
        <v>0</v>
      </c>
      <c r="O104" s="272"/>
      <c r="P104" s="272"/>
      <c r="Q104" s="272"/>
      <c r="R104" s="132"/>
      <c r="S104" s="131"/>
      <c r="T104" s="138"/>
      <c r="U104" s="139" t="s">
        <v>39</v>
      </c>
      <c r="V104" s="135"/>
      <c r="W104" s="135"/>
      <c r="X104" s="135"/>
      <c r="Y104" s="135"/>
      <c r="Z104" s="135"/>
      <c r="AA104" s="135"/>
      <c r="AB104" s="135"/>
      <c r="AC104" s="135"/>
      <c r="AD104" s="135"/>
      <c r="AE104" s="135"/>
      <c r="AF104" s="135"/>
      <c r="AG104" s="135"/>
      <c r="AH104" s="135"/>
      <c r="AI104" s="135"/>
      <c r="AJ104" s="135"/>
      <c r="AK104" s="135"/>
      <c r="AL104" s="135"/>
      <c r="AM104" s="135"/>
      <c r="AN104" s="135"/>
      <c r="AO104" s="135"/>
      <c r="AP104" s="135"/>
      <c r="AQ104" s="135"/>
      <c r="AR104" s="135"/>
      <c r="AS104" s="135"/>
      <c r="AT104" s="135"/>
      <c r="AU104" s="135"/>
      <c r="AV104" s="135"/>
      <c r="AW104" s="135"/>
      <c r="AX104" s="135"/>
      <c r="AY104" s="136" t="s">
        <v>144</v>
      </c>
      <c r="AZ104" s="135"/>
      <c r="BA104" s="135"/>
      <c r="BB104" s="135"/>
      <c r="BC104" s="135"/>
      <c r="BD104" s="135"/>
      <c r="BE104" s="137">
        <f>IF(U104="základní",N104,0)</f>
        <v>0</v>
      </c>
      <c r="BF104" s="137">
        <f>IF(U104="snížená",N104,0)</f>
        <v>0</v>
      </c>
      <c r="BG104" s="137">
        <f>IF(U104="zákl. přenesená",N104,0)</f>
        <v>0</v>
      </c>
      <c r="BH104" s="137">
        <f>IF(U104="sníž. přenesená",N104,0)</f>
        <v>0</v>
      </c>
      <c r="BI104" s="137">
        <f>IF(U104="nulová",N104,0)</f>
        <v>0</v>
      </c>
      <c r="BJ104" s="136" t="s">
        <v>79</v>
      </c>
      <c r="BK104" s="135"/>
      <c r="BL104" s="135"/>
      <c r="BM104" s="135"/>
    </row>
    <row r="105" spans="2:18" s="1" customFormat="1" ht="18" customHeight="1"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6"/>
    </row>
    <row r="106" spans="2:18" s="1" customFormat="1" ht="29.25" customHeight="1">
      <c r="B106" s="34"/>
      <c r="C106" s="101" t="s">
        <v>89</v>
      </c>
      <c r="D106" s="102"/>
      <c r="E106" s="102"/>
      <c r="F106" s="102"/>
      <c r="G106" s="102"/>
      <c r="H106" s="102"/>
      <c r="I106" s="102"/>
      <c r="J106" s="102"/>
      <c r="K106" s="102"/>
      <c r="L106" s="208">
        <f>ROUND(SUM(N88+N102),2)</f>
        <v>0</v>
      </c>
      <c r="M106" s="208"/>
      <c r="N106" s="208"/>
      <c r="O106" s="208"/>
      <c r="P106" s="208"/>
      <c r="Q106" s="208"/>
      <c r="R106" s="36"/>
    </row>
    <row r="107" spans="2:18" s="1" customFormat="1" ht="6.75" customHeight="1"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60"/>
    </row>
    <row r="111" spans="2:18" s="1" customFormat="1" ht="6.75" customHeight="1">
      <c r="B111" s="61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3"/>
    </row>
    <row r="112" spans="2:18" s="1" customFormat="1" ht="36.75" customHeight="1">
      <c r="B112" s="34"/>
      <c r="C112" s="218" t="s">
        <v>104</v>
      </c>
      <c r="D112" s="232"/>
      <c r="E112" s="232"/>
      <c r="F112" s="232"/>
      <c r="G112" s="232"/>
      <c r="H112" s="232"/>
      <c r="I112" s="232"/>
      <c r="J112" s="232"/>
      <c r="K112" s="232"/>
      <c r="L112" s="232"/>
      <c r="M112" s="232"/>
      <c r="N112" s="232"/>
      <c r="O112" s="232"/>
      <c r="P112" s="232"/>
      <c r="Q112" s="232"/>
      <c r="R112" s="36"/>
    </row>
    <row r="113" spans="2:18" s="1" customFormat="1" ht="6.75" customHeigh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6"/>
    </row>
    <row r="114" spans="2:18" s="1" customFormat="1" ht="30" customHeight="1">
      <c r="B114" s="34"/>
      <c r="C114" s="31" t="s">
        <v>17</v>
      </c>
      <c r="D114" s="35"/>
      <c r="E114" s="35"/>
      <c r="F114" s="269" t="str">
        <f>F6</f>
        <v>Modernizace kotelny v objektu Bulharská č.p.15 a 6</v>
      </c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35"/>
      <c r="R114" s="36"/>
    </row>
    <row r="115" spans="2:18" s="1" customFormat="1" ht="36.75" customHeight="1">
      <c r="B115" s="34"/>
      <c r="C115" s="68" t="s">
        <v>118</v>
      </c>
      <c r="D115" s="35"/>
      <c r="E115" s="35"/>
      <c r="F115" s="220" t="str">
        <f>F7</f>
        <v>2 - Přípojka tepla do objektu 301/7</v>
      </c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35"/>
      <c r="R115" s="36"/>
    </row>
    <row r="116" spans="2:18" s="1" customFormat="1" ht="6.75" customHeight="1">
      <c r="B116" s="34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6"/>
    </row>
    <row r="117" spans="2:18" s="1" customFormat="1" ht="18" customHeight="1">
      <c r="B117" s="34"/>
      <c r="C117" s="31" t="s">
        <v>21</v>
      </c>
      <c r="D117" s="35"/>
      <c r="E117" s="35"/>
      <c r="F117" s="29" t="str">
        <f>F9</f>
        <v> </v>
      </c>
      <c r="G117" s="35"/>
      <c r="H117" s="35"/>
      <c r="I117" s="35"/>
      <c r="J117" s="35"/>
      <c r="K117" s="31" t="s">
        <v>23</v>
      </c>
      <c r="L117" s="35"/>
      <c r="M117" s="239">
        <f>IF(O9="","",O9)</f>
        <v>43556</v>
      </c>
      <c r="N117" s="239"/>
      <c r="O117" s="239"/>
      <c r="P117" s="239"/>
      <c r="Q117" s="35"/>
      <c r="R117" s="36"/>
    </row>
    <row r="118" spans="2:18" s="1" customFormat="1" ht="6.75" customHeight="1"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6"/>
    </row>
    <row r="119" spans="2:18" s="1" customFormat="1" ht="12.75">
      <c r="B119" s="34"/>
      <c r="C119" s="31" t="s">
        <v>25</v>
      </c>
      <c r="D119" s="35"/>
      <c r="E119" s="35"/>
      <c r="F119" s="29" t="str">
        <f>E12</f>
        <v>Město Nový Jičín, Masarykovo náměstí 1</v>
      </c>
      <c r="G119" s="35"/>
      <c r="H119" s="35"/>
      <c r="I119" s="35"/>
      <c r="J119" s="35"/>
      <c r="K119" s="31" t="s">
        <v>30</v>
      </c>
      <c r="L119" s="35"/>
      <c r="M119" s="227" t="str">
        <f>E18</f>
        <v>Endum CZ s.r.o., Dělnická 336, Mořkov</v>
      </c>
      <c r="N119" s="227"/>
      <c r="O119" s="227"/>
      <c r="P119" s="227"/>
      <c r="Q119" s="227"/>
      <c r="R119" s="36"/>
    </row>
    <row r="120" spans="2:18" s="1" customFormat="1" ht="14.25" customHeight="1">
      <c r="B120" s="34"/>
      <c r="C120" s="31" t="s">
        <v>29</v>
      </c>
      <c r="D120" s="35"/>
      <c r="E120" s="35"/>
      <c r="F120" s="29" t="str">
        <f>IF(E15="","",E15)</f>
        <v> </v>
      </c>
      <c r="G120" s="35"/>
      <c r="H120" s="35"/>
      <c r="I120" s="35"/>
      <c r="J120" s="35"/>
      <c r="K120" s="31" t="s">
        <v>33</v>
      </c>
      <c r="L120" s="35"/>
      <c r="M120" s="227" t="str">
        <f>E21</f>
        <v> </v>
      </c>
      <c r="N120" s="227"/>
      <c r="O120" s="227"/>
      <c r="P120" s="227"/>
      <c r="Q120" s="227"/>
      <c r="R120" s="36"/>
    </row>
    <row r="121" spans="2:18" s="1" customFormat="1" ht="9.75" customHeight="1">
      <c r="B121" s="34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6"/>
    </row>
    <row r="122" spans="2:27" s="6" customFormat="1" ht="29.25" customHeight="1">
      <c r="B122" s="113"/>
      <c r="C122" s="114" t="s">
        <v>105</v>
      </c>
      <c r="D122" s="115" t="s">
        <v>106</v>
      </c>
      <c r="E122" s="115" t="s">
        <v>56</v>
      </c>
      <c r="F122" s="242" t="s">
        <v>107</v>
      </c>
      <c r="G122" s="242"/>
      <c r="H122" s="242"/>
      <c r="I122" s="242"/>
      <c r="J122" s="115" t="s">
        <v>108</v>
      </c>
      <c r="K122" s="115" t="s">
        <v>109</v>
      </c>
      <c r="L122" s="243" t="s">
        <v>110</v>
      </c>
      <c r="M122" s="243"/>
      <c r="N122" s="242" t="s">
        <v>100</v>
      </c>
      <c r="O122" s="242"/>
      <c r="P122" s="242"/>
      <c r="Q122" s="244"/>
      <c r="R122" s="116"/>
      <c r="T122" s="75" t="s">
        <v>111</v>
      </c>
      <c r="U122" s="76" t="s">
        <v>38</v>
      </c>
      <c r="V122" s="76" t="s">
        <v>112</v>
      </c>
      <c r="W122" s="76" t="s">
        <v>113</v>
      </c>
      <c r="X122" s="76" t="s">
        <v>114</v>
      </c>
      <c r="Y122" s="76" t="s">
        <v>115</v>
      </c>
      <c r="Z122" s="76" t="s">
        <v>116</v>
      </c>
      <c r="AA122" s="77" t="s">
        <v>117</v>
      </c>
    </row>
    <row r="123" spans="2:63" s="1" customFormat="1" ht="29.25" customHeight="1">
      <c r="B123" s="34"/>
      <c r="C123" s="79" t="s">
        <v>96</v>
      </c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240">
        <f>BK123</f>
        <v>0</v>
      </c>
      <c r="O123" s="241"/>
      <c r="P123" s="241"/>
      <c r="Q123" s="241"/>
      <c r="R123" s="36"/>
      <c r="T123" s="78"/>
      <c r="U123" s="50"/>
      <c r="V123" s="50"/>
      <c r="W123" s="140">
        <f>W124+W201</f>
        <v>586.3791140000001</v>
      </c>
      <c r="X123" s="50"/>
      <c r="Y123" s="140">
        <f>Y124+Y201</f>
        <v>55.640004999999995</v>
      </c>
      <c r="Z123" s="50"/>
      <c r="AA123" s="141">
        <f>AA124+AA201</f>
        <v>48.83802446</v>
      </c>
      <c r="AT123" s="20" t="s">
        <v>73</v>
      </c>
      <c r="AU123" s="20" t="s">
        <v>102</v>
      </c>
      <c r="BK123" s="121">
        <f>BK124+BK201</f>
        <v>0</v>
      </c>
    </row>
    <row r="124" spans="2:63" s="9" customFormat="1" ht="36.75" customHeight="1">
      <c r="B124" s="142"/>
      <c r="C124" s="143"/>
      <c r="D124" s="144" t="s">
        <v>120</v>
      </c>
      <c r="E124" s="144"/>
      <c r="F124" s="144"/>
      <c r="G124" s="144"/>
      <c r="H124" s="144"/>
      <c r="I124" s="144"/>
      <c r="J124" s="144"/>
      <c r="K124" s="144"/>
      <c r="L124" s="144"/>
      <c r="M124" s="144"/>
      <c r="N124" s="256">
        <f>BK124</f>
        <v>0</v>
      </c>
      <c r="O124" s="257"/>
      <c r="P124" s="257"/>
      <c r="Q124" s="257"/>
      <c r="R124" s="145"/>
      <c r="T124" s="146"/>
      <c r="U124" s="143"/>
      <c r="V124" s="143"/>
      <c r="W124" s="147">
        <f>W125+W169+W172+W177+W183+W192+W199</f>
        <v>565.8649760000001</v>
      </c>
      <c r="X124" s="143"/>
      <c r="Y124" s="147">
        <f>Y125+Y169+Y172+Y177+Y183+Y192+Y199</f>
        <v>55.634755</v>
      </c>
      <c r="Z124" s="143"/>
      <c r="AA124" s="148">
        <f>AA125+AA169+AA172+AA177+AA183+AA192+AA199</f>
        <v>47.848</v>
      </c>
      <c r="AR124" s="149" t="s">
        <v>79</v>
      </c>
      <c r="AT124" s="150" t="s">
        <v>73</v>
      </c>
      <c r="AU124" s="150" t="s">
        <v>74</v>
      </c>
      <c r="AY124" s="149" t="s">
        <v>146</v>
      </c>
      <c r="BK124" s="151">
        <f>BK125+BK169+BK172+BK177+BK183+BK192+BK199</f>
        <v>0</v>
      </c>
    </row>
    <row r="125" spans="2:63" s="9" customFormat="1" ht="19.5" customHeight="1">
      <c r="B125" s="142"/>
      <c r="C125" s="143"/>
      <c r="D125" s="152" t="s">
        <v>639</v>
      </c>
      <c r="E125" s="152"/>
      <c r="F125" s="152"/>
      <c r="G125" s="152"/>
      <c r="H125" s="152"/>
      <c r="I125" s="152"/>
      <c r="J125" s="152"/>
      <c r="K125" s="152"/>
      <c r="L125" s="152"/>
      <c r="M125" s="152"/>
      <c r="N125" s="254">
        <f>BK125</f>
        <v>0</v>
      </c>
      <c r="O125" s="255"/>
      <c r="P125" s="255"/>
      <c r="Q125" s="255"/>
      <c r="R125" s="145"/>
      <c r="T125" s="146"/>
      <c r="U125" s="143"/>
      <c r="V125" s="143"/>
      <c r="W125" s="147">
        <f>SUM(W126:W168)</f>
        <v>316.46715</v>
      </c>
      <c r="X125" s="143"/>
      <c r="Y125" s="147">
        <f>SUM(Y126:Y168)</f>
        <v>46.601555000000005</v>
      </c>
      <c r="Z125" s="143"/>
      <c r="AA125" s="148">
        <f>SUM(AA126:AA168)</f>
        <v>30.6</v>
      </c>
      <c r="AR125" s="149" t="s">
        <v>79</v>
      </c>
      <c r="AT125" s="150" t="s">
        <v>73</v>
      </c>
      <c r="AU125" s="150" t="s">
        <v>79</v>
      </c>
      <c r="AY125" s="149" t="s">
        <v>146</v>
      </c>
      <c r="BK125" s="151">
        <f>SUM(BK126:BK168)</f>
        <v>0</v>
      </c>
    </row>
    <row r="126" spans="2:65" s="1" customFormat="1" ht="31.5" customHeight="1">
      <c r="B126" s="130"/>
      <c r="C126" s="153" t="s">
        <v>192</v>
      </c>
      <c r="D126" s="153" t="s">
        <v>147</v>
      </c>
      <c r="E126" s="154" t="s">
        <v>644</v>
      </c>
      <c r="F126" s="247" t="s">
        <v>645</v>
      </c>
      <c r="G126" s="247"/>
      <c r="H126" s="247"/>
      <c r="I126" s="247"/>
      <c r="J126" s="155" t="s">
        <v>227</v>
      </c>
      <c r="K126" s="156">
        <v>34</v>
      </c>
      <c r="L126" s="246">
        <v>0</v>
      </c>
      <c r="M126" s="246"/>
      <c r="N126" s="246">
        <f>ROUND(L126*K126,2)</f>
        <v>0</v>
      </c>
      <c r="O126" s="246"/>
      <c r="P126" s="246"/>
      <c r="Q126" s="246"/>
      <c r="R126" s="132"/>
      <c r="T126" s="157" t="s">
        <v>5</v>
      </c>
      <c r="U126" s="43" t="s">
        <v>39</v>
      </c>
      <c r="V126" s="158">
        <v>0.176</v>
      </c>
      <c r="W126" s="158">
        <f>V126*K126</f>
        <v>5.984</v>
      </c>
      <c r="X126" s="158">
        <v>0</v>
      </c>
      <c r="Y126" s="158">
        <f>X126*K126</f>
        <v>0</v>
      </c>
      <c r="Z126" s="158">
        <v>0.255</v>
      </c>
      <c r="AA126" s="159">
        <f>Z126*K126</f>
        <v>8.67</v>
      </c>
      <c r="AR126" s="20" t="s">
        <v>151</v>
      </c>
      <c r="AT126" s="20" t="s">
        <v>147</v>
      </c>
      <c r="AU126" s="20" t="s">
        <v>83</v>
      </c>
      <c r="AY126" s="20" t="s">
        <v>146</v>
      </c>
      <c r="BE126" s="160">
        <f>IF(U126="základní",N126,0)</f>
        <v>0</v>
      </c>
      <c r="BF126" s="160">
        <f>IF(U126="snížená",N126,0)</f>
        <v>0</v>
      </c>
      <c r="BG126" s="160">
        <f>IF(U126="zákl. přenesená",N126,0)</f>
        <v>0</v>
      </c>
      <c r="BH126" s="160">
        <f>IF(U126="sníž. přenesená",N126,0)</f>
        <v>0</v>
      </c>
      <c r="BI126" s="160">
        <f>IF(U126="nulová",N126,0)</f>
        <v>0</v>
      </c>
      <c r="BJ126" s="20" t="s">
        <v>79</v>
      </c>
      <c r="BK126" s="160">
        <f>ROUND(L126*K126,2)</f>
        <v>0</v>
      </c>
      <c r="BL126" s="20" t="s">
        <v>151</v>
      </c>
      <c r="BM126" s="20" t="s">
        <v>646</v>
      </c>
    </row>
    <row r="127" spans="2:51" s="10" customFormat="1" ht="22.5" customHeight="1">
      <c r="B127" s="161"/>
      <c r="C127" s="162"/>
      <c r="D127" s="162"/>
      <c r="E127" s="163" t="s">
        <v>5</v>
      </c>
      <c r="F127" s="248" t="s">
        <v>647</v>
      </c>
      <c r="G127" s="249"/>
      <c r="H127" s="249"/>
      <c r="I127" s="249"/>
      <c r="J127" s="162"/>
      <c r="K127" s="164">
        <v>34</v>
      </c>
      <c r="L127" s="162"/>
      <c r="M127" s="162"/>
      <c r="N127" s="162"/>
      <c r="O127" s="162"/>
      <c r="P127" s="162"/>
      <c r="Q127" s="162"/>
      <c r="R127" s="165"/>
      <c r="T127" s="166"/>
      <c r="U127" s="162"/>
      <c r="V127" s="162"/>
      <c r="W127" s="162"/>
      <c r="X127" s="162"/>
      <c r="Y127" s="162"/>
      <c r="Z127" s="162"/>
      <c r="AA127" s="167"/>
      <c r="AT127" s="168" t="s">
        <v>154</v>
      </c>
      <c r="AU127" s="168" t="s">
        <v>83</v>
      </c>
      <c r="AV127" s="10" t="s">
        <v>83</v>
      </c>
      <c r="AW127" s="10" t="s">
        <v>32</v>
      </c>
      <c r="AX127" s="10" t="s">
        <v>79</v>
      </c>
      <c r="AY127" s="168" t="s">
        <v>146</v>
      </c>
    </row>
    <row r="128" spans="2:65" s="1" customFormat="1" ht="31.5" customHeight="1">
      <c r="B128" s="130"/>
      <c r="C128" s="153" t="s">
        <v>198</v>
      </c>
      <c r="D128" s="153" t="s">
        <v>147</v>
      </c>
      <c r="E128" s="154" t="s">
        <v>648</v>
      </c>
      <c r="F128" s="247" t="s">
        <v>649</v>
      </c>
      <c r="G128" s="247"/>
      <c r="H128" s="247"/>
      <c r="I128" s="247"/>
      <c r="J128" s="155" t="s">
        <v>227</v>
      </c>
      <c r="K128" s="156">
        <v>34</v>
      </c>
      <c r="L128" s="246">
        <v>0</v>
      </c>
      <c r="M128" s="246"/>
      <c r="N128" s="246">
        <f>ROUND(L128*K128,2)</f>
        <v>0</v>
      </c>
      <c r="O128" s="246"/>
      <c r="P128" s="246"/>
      <c r="Q128" s="246"/>
      <c r="R128" s="132"/>
      <c r="T128" s="157" t="s">
        <v>5</v>
      </c>
      <c r="U128" s="43" t="s">
        <v>39</v>
      </c>
      <c r="V128" s="158">
        <v>1.158</v>
      </c>
      <c r="W128" s="158">
        <f>V128*K128</f>
        <v>39.372</v>
      </c>
      <c r="X128" s="158">
        <v>0</v>
      </c>
      <c r="Y128" s="158">
        <f>X128*K128</f>
        <v>0</v>
      </c>
      <c r="Z128" s="158">
        <v>0.44</v>
      </c>
      <c r="AA128" s="159">
        <f>Z128*K128</f>
        <v>14.96</v>
      </c>
      <c r="AR128" s="20" t="s">
        <v>151</v>
      </c>
      <c r="AT128" s="20" t="s">
        <v>147</v>
      </c>
      <c r="AU128" s="20" t="s">
        <v>83</v>
      </c>
      <c r="AY128" s="20" t="s">
        <v>146</v>
      </c>
      <c r="BE128" s="160">
        <f>IF(U128="základní",N128,0)</f>
        <v>0</v>
      </c>
      <c r="BF128" s="160">
        <f>IF(U128="snížená",N128,0)</f>
        <v>0</v>
      </c>
      <c r="BG128" s="160">
        <f>IF(U128="zákl. přenesená",N128,0)</f>
        <v>0</v>
      </c>
      <c r="BH128" s="160">
        <f>IF(U128="sníž. přenesená",N128,0)</f>
        <v>0</v>
      </c>
      <c r="BI128" s="160">
        <f>IF(U128="nulová",N128,0)</f>
        <v>0</v>
      </c>
      <c r="BJ128" s="20" t="s">
        <v>79</v>
      </c>
      <c r="BK128" s="160">
        <f>ROUND(L128*K128,2)</f>
        <v>0</v>
      </c>
      <c r="BL128" s="20" t="s">
        <v>151</v>
      </c>
      <c r="BM128" s="20" t="s">
        <v>650</v>
      </c>
    </row>
    <row r="129" spans="2:51" s="10" customFormat="1" ht="22.5" customHeight="1">
      <c r="B129" s="161"/>
      <c r="C129" s="162"/>
      <c r="D129" s="162"/>
      <c r="E129" s="163" t="s">
        <v>5</v>
      </c>
      <c r="F129" s="248" t="s">
        <v>647</v>
      </c>
      <c r="G129" s="249"/>
      <c r="H129" s="249"/>
      <c r="I129" s="249"/>
      <c r="J129" s="162"/>
      <c r="K129" s="164">
        <v>34</v>
      </c>
      <c r="L129" s="162"/>
      <c r="M129" s="162"/>
      <c r="N129" s="162"/>
      <c r="O129" s="162"/>
      <c r="P129" s="162"/>
      <c r="Q129" s="162"/>
      <c r="R129" s="165"/>
      <c r="T129" s="166"/>
      <c r="U129" s="162"/>
      <c r="V129" s="162"/>
      <c r="W129" s="162"/>
      <c r="X129" s="162"/>
      <c r="Y129" s="162"/>
      <c r="Z129" s="162"/>
      <c r="AA129" s="167"/>
      <c r="AT129" s="168" t="s">
        <v>154</v>
      </c>
      <c r="AU129" s="168" t="s">
        <v>83</v>
      </c>
      <c r="AV129" s="10" t="s">
        <v>83</v>
      </c>
      <c r="AW129" s="10" t="s">
        <v>32</v>
      </c>
      <c r="AX129" s="10" t="s">
        <v>79</v>
      </c>
      <c r="AY129" s="168" t="s">
        <v>146</v>
      </c>
    </row>
    <row r="130" spans="2:65" s="1" customFormat="1" ht="22.5" customHeight="1">
      <c r="B130" s="130"/>
      <c r="C130" s="153" t="s">
        <v>202</v>
      </c>
      <c r="D130" s="153" t="s">
        <v>147</v>
      </c>
      <c r="E130" s="154" t="s">
        <v>651</v>
      </c>
      <c r="F130" s="247" t="s">
        <v>652</v>
      </c>
      <c r="G130" s="247"/>
      <c r="H130" s="247"/>
      <c r="I130" s="247"/>
      <c r="J130" s="155" t="s">
        <v>184</v>
      </c>
      <c r="K130" s="156">
        <v>34</v>
      </c>
      <c r="L130" s="246">
        <v>0</v>
      </c>
      <c r="M130" s="246"/>
      <c r="N130" s="246">
        <f>ROUND(L130*K130,2)</f>
        <v>0</v>
      </c>
      <c r="O130" s="246"/>
      <c r="P130" s="246"/>
      <c r="Q130" s="246"/>
      <c r="R130" s="132"/>
      <c r="T130" s="157" t="s">
        <v>5</v>
      </c>
      <c r="U130" s="43" t="s">
        <v>39</v>
      </c>
      <c r="V130" s="158">
        <v>0.133</v>
      </c>
      <c r="W130" s="158">
        <f>V130*K130</f>
        <v>4.522</v>
      </c>
      <c r="X130" s="158">
        <v>0</v>
      </c>
      <c r="Y130" s="158">
        <f>X130*K130</f>
        <v>0</v>
      </c>
      <c r="Z130" s="158">
        <v>0.205</v>
      </c>
      <c r="AA130" s="159">
        <f>Z130*K130</f>
        <v>6.97</v>
      </c>
      <c r="AR130" s="20" t="s">
        <v>151</v>
      </c>
      <c r="AT130" s="20" t="s">
        <v>147</v>
      </c>
      <c r="AU130" s="20" t="s">
        <v>83</v>
      </c>
      <c r="AY130" s="20" t="s">
        <v>146</v>
      </c>
      <c r="BE130" s="160">
        <f>IF(U130="základní",N130,0)</f>
        <v>0</v>
      </c>
      <c r="BF130" s="160">
        <f>IF(U130="snížená",N130,0)</f>
        <v>0</v>
      </c>
      <c r="BG130" s="160">
        <f>IF(U130="zákl. přenesená",N130,0)</f>
        <v>0</v>
      </c>
      <c r="BH130" s="160">
        <f>IF(U130="sníž. přenesená",N130,0)</f>
        <v>0</v>
      </c>
      <c r="BI130" s="160">
        <f>IF(U130="nulová",N130,0)</f>
        <v>0</v>
      </c>
      <c r="BJ130" s="20" t="s">
        <v>79</v>
      </c>
      <c r="BK130" s="160">
        <f>ROUND(L130*K130,2)</f>
        <v>0</v>
      </c>
      <c r="BL130" s="20" t="s">
        <v>151</v>
      </c>
      <c r="BM130" s="20" t="s">
        <v>653</v>
      </c>
    </row>
    <row r="131" spans="2:51" s="10" customFormat="1" ht="22.5" customHeight="1">
      <c r="B131" s="161"/>
      <c r="C131" s="162"/>
      <c r="D131" s="162"/>
      <c r="E131" s="163" t="s">
        <v>5</v>
      </c>
      <c r="F131" s="248" t="s">
        <v>654</v>
      </c>
      <c r="G131" s="249"/>
      <c r="H131" s="249"/>
      <c r="I131" s="249"/>
      <c r="J131" s="162"/>
      <c r="K131" s="164">
        <v>34</v>
      </c>
      <c r="L131" s="162"/>
      <c r="M131" s="162"/>
      <c r="N131" s="162"/>
      <c r="O131" s="162"/>
      <c r="P131" s="162"/>
      <c r="Q131" s="162"/>
      <c r="R131" s="165"/>
      <c r="T131" s="166"/>
      <c r="U131" s="162"/>
      <c r="V131" s="162"/>
      <c r="W131" s="162"/>
      <c r="X131" s="162"/>
      <c r="Y131" s="162"/>
      <c r="Z131" s="162"/>
      <c r="AA131" s="167"/>
      <c r="AT131" s="168" t="s">
        <v>154</v>
      </c>
      <c r="AU131" s="168" t="s">
        <v>83</v>
      </c>
      <c r="AV131" s="10" t="s">
        <v>83</v>
      </c>
      <c r="AW131" s="10" t="s">
        <v>32</v>
      </c>
      <c r="AX131" s="10" t="s">
        <v>79</v>
      </c>
      <c r="AY131" s="168" t="s">
        <v>146</v>
      </c>
    </row>
    <row r="132" spans="2:65" s="1" customFormat="1" ht="31.5" customHeight="1">
      <c r="B132" s="130"/>
      <c r="C132" s="153" t="s">
        <v>171</v>
      </c>
      <c r="D132" s="153" t="s">
        <v>147</v>
      </c>
      <c r="E132" s="154" t="s">
        <v>655</v>
      </c>
      <c r="F132" s="247" t="s">
        <v>656</v>
      </c>
      <c r="G132" s="247"/>
      <c r="H132" s="247"/>
      <c r="I132" s="247"/>
      <c r="J132" s="155" t="s">
        <v>260</v>
      </c>
      <c r="K132" s="156">
        <v>2</v>
      </c>
      <c r="L132" s="246">
        <v>0</v>
      </c>
      <c r="M132" s="246"/>
      <c r="N132" s="246">
        <f>ROUND(L132*K132,2)</f>
        <v>0</v>
      </c>
      <c r="O132" s="246"/>
      <c r="P132" s="246"/>
      <c r="Q132" s="246"/>
      <c r="R132" s="132"/>
      <c r="T132" s="157" t="s">
        <v>5</v>
      </c>
      <c r="U132" s="43" t="s">
        <v>39</v>
      </c>
      <c r="V132" s="158">
        <v>0.43</v>
      </c>
      <c r="W132" s="158">
        <f>V132*K132</f>
        <v>0.86</v>
      </c>
      <c r="X132" s="158">
        <v>0.00065</v>
      </c>
      <c r="Y132" s="158">
        <f>X132*K132</f>
        <v>0.0013</v>
      </c>
      <c r="Z132" s="158">
        <v>0</v>
      </c>
      <c r="AA132" s="159">
        <f>Z132*K132</f>
        <v>0</v>
      </c>
      <c r="AR132" s="20" t="s">
        <v>151</v>
      </c>
      <c r="AT132" s="20" t="s">
        <v>147</v>
      </c>
      <c r="AU132" s="20" t="s">
        <v>83</v>
      </c>
      <c r="AY132" s="20" t="s">
        <v>146</v>
      </c>
      <c r="BE132" s="160">
        <f>IF(U132="základní",N132,0)</f>
        <v>0</v>
      </c>
      <c r="BF132" s="160">
        <f>IF(U132="snížená",N132,0)</f>
        <v>0</v>
      </c>
      <c r="BG132" s="160">
        <f>IF(U132="zákl. přenesená",N132,0)</f>
        <v>0</v>
      </c>
      <c r="BH132" s="160">
        <f>IF(U132="sníž. přenesená",N132,0)</f>
        <v>0</v>
      </c>
      <c r="BI132" s="160">
        <f>IF(U132="nulová",N132,0)</f>
        <v>0</v>
      </c>
      <c r="BJ132" s="20" t="s">
        <v>79</v>
      </c>
      <c r="BK132" s="160">
        <f>ROUND(L132*K132,2)</f>
        <v>0</v>
      </c>
      <c r="BL132" s="20" t="s">
        <v>151</v>
      </c>
      <c r="BM132" s="20" t="s">
        <v>657</v>
      </c>
    </row>
    <row r="133" spans="2:65" s="1" customFormat="1" ht="31.5" customHeight="1">
      <c r="B133" s="130"/>
      <c r="C133" s="153" t="s">
        <v>175</v>
      </c>
      <c r="D133" s="153" t="s">
        <v>147</v>
      </c>
      <c r="E133" s="154" t="s">
        <v>658</v>
      </c>
      <c r="F133" s="247" t="s">
        <v>659</v>
      </c>
      <c r="G133" s="247"/>
      <c r="H133" s="247"/>
      <c r="I133" s="247"/>
      <c r="J133" s="155" t="s">
        <v>184</v>
      </c>
      <c r="K133" s="156">
        <v>84</v>
      </c>
      <c r="L133" s="246">
        <v>0</v>
      </c>
      <c r="M133" s="246"/>
      <c r="N133" s="246">
        <f>ROUND(L133*K133,2)</f>
        <v>0</v>
      </c>
      <c r="O133" s="246"/>
      <c r="P133" s="246"/>
      <c r="Q133" s="246"/>
      <c r="R133" s="132"/>
      <c r="T133" s="157" t="s">
        <v>5</v>
      </c>
      <c r="U133" s="43" t="s">
        <v>39</v>
      </c>
      <c r="V133" s="158">
        <v>0.08</v>
      </c>
      <c r="W133" s="158">
        <f>V133*K133</f>
        <v>6.72</v>
      </c>
      <c r="X133" s="158">
        <v>0.00055</v>
      </c>
      <c r="Y133" s="158">
        <f>X133*K133</f>
        <v>0.046200000000000005</v>
      </c>
      <c r="Z133" s="158">
        <v>0</v>
      </c>
      <c r="AA133" s="159">
        <f>Z133*K133</f>
        <v>0</v>
      </c>
      <c r="AR133" s="20" t="s">
        <v>151</v>
      </c>
      <c r="AT133" s="20" t="s">
        <v>147</v>
      </c>
      <c r="AU133" s="20" t="s">
        <v>83</v>
      </c>
      <c r="AY133" s="20" t="s">
        <v>146</v>
      </c>
      <c r="BE133" s="160">
        <f>IF(U133="základní",N133,0)</f>
        <v>0</v>
      </c>
      <c r="BF133" s="160">
        <f>IF(U133="snížená",N133,0)</f>
        <v>0</v>
      </c>
      <c r="BG133" s="160">
        <f>IF(U133="zákl. přenesená",N133,0)</f>
        <v>0</v>
      </c>
      <c r="BH133" s="160">
        <f>IF(U133="sníž. přenesená",N133,0)</f>
        <v>0</v>
      </c>
      <c r="BI133" s="160">
        <f>IF(U133="nulová",N133,0)</f>
        <v>0</v>
      </c>
      <c r="BJ133" s="20" t="s">
        <v>79</v>
      </c>
      <c r="BK133" s="160">
        <f>ROUND(L133*K133,2)</f>
        <v>0</v>
      </c>
      <c r="BL133" s="20" t="s">
        <v>151</v>
      </c>
      <c r="BM133" s="20" t="s">
        <v>660</v>
      </c>
    </row>
    <row r="134" spans="2:51" s="10" customFormat="1" ht="22.5" customHeight="1">
      <c r="B134" s="161"/>
      <c r="C134" s="162"/>
      <c r="D134" s="162"/>
      <c r="E134" s="163" t="s">
        <v>5</v>
      </c>
      <c r="F134" s="248" t="s">
        <v>661</v>
      </c>
      <c r="G134" s="249"/>
      <c r="H134" s="249"/>
      <c r="I134" s="249"/>
      <c r="J134" s="162"/>
      <c r="K134" s="164">
        <v>84</v>
      </c>
      <c r="L134" s="162"/>
      <c r="M134" s="162"/>
      <c r="N134" s="162"/>
      <c r="O134" s="162"/>
      <c r="P134" s="162"/>
      <c r="Q134" s="162"/>
      <c r="R134" s="165"/>
      <c r="T134" s="166"/>
      <c r="U134" s="162"/>
      <c r="V134" s="162"/>
      <c r="W134" s="162"/>
      <c r="X134" s="162"/>
      <c r="Y134" s="162"/>
      <c r="Z134" s="162"/>
      <c r="AA134" s="167"/>
      <c r="AT134" s="168" t="s">
        <v>154</v>
      </c>
      <c r="AU134" s="168" t="s">
        <v>83</v>
      </c>
      <c r="AV134" s="10" t="s">
        <v>83</v>
      </c>
      <c r="AW134" s="10" t="s">
        <v>32</v>
      </c>
      <c r="AX134" s="10" t="s">
        <v>79</v>
      </c>
      <c r="AY134" s="168" t="s">
        <v>146</v>
      </c>
    </row>
    <row r="135" spans="2:65" s="1" customFormat="1" ht="31.5" customHeight="1">
      <c r="B135" s="130"/>
      <c r="C135" s="153" t="s">
        <v>181</v>
      </c>
      <c r="D135" s="153" t="s">
        <v>147</v>
      </c>
      <c r="E135" s="154" t="s">
        <v>662</v>
      </c>
      <c r="F135" s="247" t="s">
        <v>663</v>
      </c>
      <c r="G135" s="247"/>
      <c r="H135" s="247"/>
      <c r="I135" s="247"/>
      <c r="J135" s="155" t="s">
        <v>184</v>
      </c>
      <c r="K135" s="156">
        <v>84</v>
      </c>
      <c r="L135" s="246">
        <v>0</v>
      </c>
      <c r="M135" s="246"/>
      <c r="N135" s="246">
        <f>ROUND(L135*K135,2)</f>
        <v>0</v>
      </c>
      <c r="O135" s="246"/>
      <c r="P135" s="246"/>
      <c r="Q135" s="246"/>
      <c r="R135" s="132"/>
      <c r="T135" s="157" t="s">
        <v>5</v>
      </c>
      <c r="U135" s="43" t="s">
        <v>39</v>
      </c>
      <c r="V135" s="158">
        <v>0.045</v>
      </c>
      <c r="W135" s="158">
        <f>V135*K135</f>
        <v>3.78</v>
      </c>
      <c r="X135" s="158">
        <v>0</v>
      </c>
      <c r="Y135" s="158">
        <f>X135*K135</f>
        <v>0</v>
      </c>
      <c r="Z135" s="158">
        <v>0</v>
      </c>
      <c r="AA135" s="159">
        <f>Z135*K135</f>
        <v>0</v>
      </c>
      <c r="AR135" s="20" t="s">
        <v>151</v>
      </c>
      <c r="AT135" s="20" t="s">
        <v>147</v>
      </c>
      <c r="AU135" s="20" t="s">
        <v>83</v>
      </c>
      <c r="AY135" s="20" t="s">
        <v>146</v>
      </c>
      <c r="BE135" s="160">
        <f>IF(U135="základní",N135,0)</f>
        <v>0</v>
      </c>
      <c r="BF135" s="160">
        <f>IF(U135="snížená",N135,0)</f>
        <v>0</v>
      </c>
      <c r="BG135" s="160">
        <f>IF(U135="zákl. přenesená",N135,0)</f>
        <v>0</v>
      </c>
      <c r="BH135" s="160">
        <f>IF(U135="sníž. přenesená",N135,0)</f>
        <v>0</v>
      </c>
      <c r="BI135" s="160">
        <f>IF(U135="nulová",N135,0)</f>
        <v>0</v>
      </c>
      <c r="BJ135" s="20" t="s">
        <v>79</v>
      </c>
      <c r="BK135" s="160">
        <f>ROUND(L135*K135,2)</f>
        <v>0</v>
      </c>
      <c r="BL135" s="20" t="s">
        <v>151</v>
      </c>
      <c r="BM135" s="20" t="s">
        <v>664</v>
      </c>
    </row>
    <row r="136" spans="2:65" s="1" customFormat="1" ht="31.5" customHeight="1">
      <c r="B136" s="130"/>
      <c r="C136" s="153" t="s">
        <v>187</v>
      </c>
      <c r="D136" s="153" t="s">
        <v>147</v>
      </c>
      <c r="E136" s="154" t="s">
        <v>665</v>
      </c>
      <c r="F136" s="247" t="s">
        <v>666</v>
      </c>
      <c r="G136" s="247"/>
      <c r="H136" s="247"/>
      <c r="I136" s="247"/>
      <c r="J136" s="155" t="s">
        <v>150</v>
      </c>
      <c r="K136" s="156">
        <v>8.1</v>
      </c>
      <c r="L136" s="246">
        <v>0</v>
      </c>
      <c r="M136" s="246"/>
      <c r="N136" s="246">
        <f>ROUND(L136*K136,2)</f>
        <v>0</v>
      </c>
      <c r="O136" s="246"/>
      <c r="P136" s="246"/>
      <c r="Q136" s="246"/>
      <c r="R136" s="132"/>
      <c r="T136" s="157" t="s">
        <v>5</v>
      </c>
      <c r="U136" s="43" t="s">
        <v>39</v>
      </c>
      <c r="V136" s="158">
        <v>0.097</v>
      </c>
      <c r="W136" s="158">
        <f>V136*K136</f>
        <v>0.7857</v>
      </c>
      <c r="X136" s="158">
        <v>0</v>
      </c>
      <c r="Y136" s="158">
        <f>X136*K136</f>
        <v>0</v>
      </c>
      <c r="Z136" s="158">
        <v>0</v>
      </c>
      <c r="AA136" s="159">
        <f>Z136*K136</f>
        <v>0</v>
      </c>
      <c r="AR136" s="20" t="s">
        <v>151</v>
      </c>
      <c r="AT136" s="20" t="s">
        <v>147</v>
      </c>
      <c r="AU136" s="20" t="s">
        <v>83</v>
      </c>
      <c r="AY136" s="20" t="s">
        <v>146</v>
      </c>
      <c r="BE136" s="160">
        <f>IF(U136="základní",N136,0)</f>
        <v>0</v>
      </c>
      <c r="BF136" s="160">
        <f>IF(U136="snížená",N136,0)</f>
        <v>0</v>
      </c>
      <c r="BG136" s="160">
        <f>IF(U136="zákl. přenesená",N136,0)</f>
        <v>0</v>
      </c>
      <c r="BH136" s="160">
        <f>IF(U136="sníž. přenesená",N136,0)</f>
        <v>0</v>
      </c>
      <c r="BI136" s="160">
        <f>IF(U136="nulová",N136,0)</f>
        <v>0</v>
      </c>
      <c r="BJ136" s="20" t="s">
        <v>79</v>
      </c>
      <c r="BK136" s="160">
        <f>ROUND(L136*K136,2)</f>
        <v>0</v>
      </c>
      <c r="BL136" s="20" t="s">
        <v>151</v>
      </c>
      <c r="BM136" s="20" t="s">
        <v>667</v>
      </c>
    </row>
    <row r="137" spans="2:51" s="10" customFormat="1" ht="22.5" customHeight="1">
      <c r="B137" s="161"/>
      <c r="C137" s="162"/>
      <c r="D137" s="162"/>
      <c r="E137" s="163" t="s">
        <v>5</v>
      </c>
      <c r="F137" s="248" t="s">
        <v>668</v>
      </c>
      <c r="G137" s="249"/>
      <c r="H137" s="249"/>
      <c r="I137" s="249"/>
      <c r="J137" s="162"/>
      <c r="K137" s="164">
        <v>8.1</v>
      </c>
      <c r="L137" s="162"/>
      <c r="M137" s="162"/>
      <c r="N137" s="162"/>
      <c r="O137" s="162"/>
      <c r="P137" s="162"/>
      <c r="Q137" s="162"/>
      <c r="R137" s="165"/>
      <c r="T137" s="166"/>
      <c r="U137" s="162"/>
      <c r="V137" s="162"/>
      <c r="W137" s="162"/>
      <c r="X137" s="162"/>
      <c r="Y137" s="162"/>
      <c r="Z137" s="162"/>
      <c r="AA137" s="167"/>
      <c r="AT137" s="168" t="s">
        <v>154</v>
      </c>
      <c r="AU137" s="168" t="s">
        <v>83</v>
      </c>
      <c r="AV137" s="10" t="s">
        <v>83</v>
      </c>
      <c r="AW137" s="10" t="s">
        <v>32</v>
      </c>
      <c r="AX137" s="10" t="s">
        <v>79</v>
      </c>
      <c r="AY137" s="168" t="s">
        <v>146</v>
      </c>
    </row>
    <row r="138" spans="2:65" s="1" customFormat="1" ht="22.5" customHeight="1">
      <c r="B138" s="130"/>
      <c r="C138" s="153" t="s">
        <v>79</v>
      </c>
      <c r="D138" s="153" t="s">
        <v>147</v>
      </c>
      <c r="E138" s="154" t="s">
        <v>669</v>
      </c>
      <c r="F138" s="247" t="s">
        <v>670</v>
      </c>
      <c r="G138" s="247"/>
      <c r="H138" s="247"/>
      <c r="I138" s="247"/>
      <c r="J138" s="155" t="s">
        <v>178</v>
      </c>
      <c r="K138" s="156">
        <v>1</v>
      </c>
      <c r="L138" s="246">
        <v>0</v>
      </c>
      <c r="M138" s="246"/>
      <c r="N138" s="246">
        <f>ROUND(L138*K138,2)</f>
        <v>0</v>
      </c>
      <c r="O138" s="246"/>
      <c r="P138" s="246"/>
      <c r="Q138" s="246"/>
      <c r="R138" s="132"/>
      <c r="T138" s="157" t="s">
        <v>5</v>
      </c>
      <c r="U138" s="43" t="s">
        <v>39</v>
      </c>
      <c r="V138" s="158">
        <v>0</v>
      </c>
      <c r="W138" s="158">
        <f>V138*K138</f>
        <v>0</v>
      </c>
      <c r="X138" s="158">
        <v>0</v>
      </c>
      <c r="Y138" s="158">
        <f>X138*K138</f>
        <v>0</v>
      </c>
      <c r="Z138" s="158">
        <v>0</v>
      </c>
      <c r="AA138" s="159">
        <f>Z138*K138</f>
        <v>0</v>
      </c>
      <c r="AR138" s="20" t="s">
        <v>151</v>
      </c>
      <c r="AT138" s="20" t="s">
        <v>147</v>
      </c>
      <c r="AU138" s="20" t="s">
        <v>83</v>
      </c>
      <c r="AY138" s="20" t="s">
        <v>146</v>
      </c>
      <c r="BE138" s="160">
        <f>IF(U138="základní",N138,0)</f>
        <v>0</v>
      </c>
      <c r="BF138" s="160">
        <f>IF(U138="snížená",N138,0)</f>
        <v>0</v>
      </c>
      <c r="BG138" s="160">
        <f>IF(U138="zákl. přenesená",N138,0)</f>
        <v>0</v>
      </c>
      <c r="BH138" s="160">
        <f>IF(U138="sníž. přenesená",N138,0)</f>
        <v>0</v>
      </c>
      <c r="BI138" s="160">
        <f>IF(U138="nulová",N138,0)</f>
        <v>0</v>
      </c>
      <c r="BJ138" s="20" t="s">
        <v>79</v>
      </c>
      <c r="BK138" s="160">
        <f>ROUND(L138*K138,2)</f>
        <v>0</v>
      </c>
      <c r="BL138" s="20" t="s">
        <v>151</v>
      </c>
      <c r="BM138" s="20" t="s">
        <v>671</v>
      </c>
    </row>
    <row r="139" spans="2:51" s="10" customFormat="1" ht="22.5" customHeight="1">
      <c r="B139" s="161"/>
      <c r="C139" s="162"/>
      <c r="D139" s="162"/>
      <c r="E139" s="163" t="s">
        <v>5</v>
      </c>
      <c r="F139" s="248" t="s">
        <v>79</v>
      </c>
      <c r="G139" s="249"/>
      <c r="H139" s="249"/>
      <c r="I139" s="249"/>
      <c r="J139" s="162"/>
      <c r="K139" s="164">
        <v>1</v>
      </c>
      <c r="L139" s="162"/>
      <c r="M139" s="162"/>
      <c r="N139" s="162"/>
      <c r="O139" s="162"/>
      <c r="P139" s="162"/>
      <c r="Q139" s="162"/>
      <c r="R139" s="165"/>
      <c r="T139" s="166"/>
      <c r="U139" s="162"/>
      <c r="V139" s="162"/>
      <c r="W139" s="162"/>
      <c r="X139" s="162"/>
      <c r="Y139" s="162"/>
      <c r="Z139" s="162"/>
      <c r="AA139" s="167"/>
      <c r="AT139" s="168" t="s">
        <v>154</v>
      </c>
      <c r="AU139" s="168" t="s">
        <v>83</v>
      </c>
      <c r="AV139" s="10" t="s">
        <v>83</v>
      </c>
      <c r="AW139" s="10" t="s">
        <v>32</v>
      </c>
      <c r="AX139" s="10" t="s">
        <v>79</v>
      </c>
      <c r="AY139" s="168" t="s">
        <v>146</v>
      </c>
    </row>
    <row r="140" spans="2:65" s="1" customFormat="1" ht="31.5" customHeight="1">
      <c r="B140" s="130"/>
      <c r="C140" s="153" t="s">
        <v>83</v>
      </c>
      <c r="D140" s="153" t="s">
        <v>147</v>
      </c>
      <c r="E140" s="154" t="s">
        <v>672</v>
      </c>
      <c r="F140" s="247" t="s">
        <v>673</v>
      </c>
      <c r="G140" s="247"/>
      <c r="H140" s="247"/>
      <c r="I140" s="247"/>
      <c r="J140" s="155" t="s">
        <v>178</v>
      </c>
      <c r="K140" s="156">
        <v>1</v>
      </c>
      <c r="L140" s="246">
        <v>0</v>
      </c>
      <c r="M140" s="246"/>
      <c r="N140" s="246">
        <f>ROUND(L140*K140,2)</f>
        <v>0</v>
      </c>
      <c r="O140" s="246"/>
      <c r="P140" s="246"/>
      <c r="Q140" s="246"/>
      <c r="R140" s="132"/>
      <c r="T140" s="157" t="s">
        <v>5</v>
      </c>
      <c r="U140" s="43" t="s">
        <v>39</v>
      </c>
      <c r="V140" s="158">
        <v>0</v>
      </c>
      <c r="W140" s="158">
        <f>V140*K140</f>
        <v>0</v>
      </c>
      <c r="X140" s="158">
        <v>0</v>
      </c>
      <c r="Y140" s="158">
        <f>X140*K140</f>
        <v>0</v>
      </c>
      <c r="Z140" s="158">
        <v>0</v>
      </c>
      <c r="AA140" s="159">
        <f>Z140*K140</f>
        <v>0</v>
      </c>
      <c r="AR140" s="20" t="s">
        <v>151</v>
      </c>
      <c r="AT140" s="20" t="s">
        <v>147</v>
      </c>
      <c r="AU140" s="20" t="s">
        <v>83</v>
      </c>
      <c r="AY140" s="20" t="s">
        <v>146</v>
      </c>
      <c r="BE140" s="160">
        <f>IF(U140="základní",N140,0)</f>
        <v>0</v>
      </c>
      <c r="BF140" s="160">
        <f>IF(U140="snížená",N140,0)</f>
        <v>0</v>
      </c>
      <c r="BG140" s="160">
        <f>IF(U140="zákl. přenesená",N140,0)</f>
        <v>0</v>
      </c>
      <c r="BH140" s="160">
        <f>IF(U140="sníž. přenesená",N140,0)</f>
        <v>0</v>
      </c>
      <c r="BI140" s="160">
        <f>IF(U140="nulová",N140,0)</f>
        <v>0</v>
      </c>
      <c r="BJ140" s="20" t="s">
        <v>79</v>
      </c>
      <c r="BK140" s="160">
        <f>ROUND(L140*K140,2)</f>
        <v>0</v>
      </c>
      <c r="BL140" s="20" t="s">
        <v>151</v>
      </c>
      <c r="BM140" s="20" t="s">
        <v>674</v>
      </c>
    </row>
    <row r="141" spans="2:65" s="1" customFormat="1" ht="22.5" customHeight="1">
      <c r="B141" s="130"/>
      <c r="C141" s="153" t="s">
        <v>159</v>
      </c>
      <c r="D141" s="153" t="s">
        <v>147</v>
      </c>
      <c r="E141" s="154" t="s">
        <v>675</v>
      </c>
      <c r="F141" s="247" t="s">
        <v>676</v>
      </c>
      <c r="G141" s="247"/>
      <c r="H141" s="247"/>
      <c r="I141" s="247"/>
      <c r="J141" s="155" t="s">
        <v>178</v>
      </c>
      <c r="K141" s="156">
        <v>1</v>
      </c>
      <c r="L141" s="246">
        <v>0</v>
      </c>
      <c r="M141" s="246"/>
      <c r="N141" s="246">
        <f>ROUND(L141*K141,2)</f>
        <v>0</v>
      </c>
      <c r="O141" s="246"/>
      <c r="P141" s="246"/>
      <c r="Q141" s="246"/>
      <c r="R141" s="132"/>
      <c r="T141" s="157" t="s">
        <v>5</v>
      </c>
      <c r="U141" s="43" t="s">
        <v>39</v>
      </c>
      <c r="V141" s="158">
        <v>0</v>
      </c>
      <c r="W141" s="158">
        <f>V141*K141</f>
        <v>0</v>
      </c>
      <c r="X141" s="158">
        <v>0</v>
      </c>
      <c r="Y141" s="158">
        <f>X141*K141</f>
        <v>0</v>
      </c>
      <c r="Z141" s="158">
        <v>0</v>
      </c>
      <c r="AA141" s="159">
        <f>Z141*K141</f>
        <v>0</v>
      </c>
      <c r="AR141" s="20" t="s">
        <v>151</v>
      </c>
      <c r="AT141" s="20" t="s">
        <v>147</v>
      </c>
      <c r="AU141" s="20" t="s">
        <v>83</v>
      </c>
      <c r="AY141" s="20" t="s">
        <v>146</v>
      </c>
      <c r="BE141" s="160">
        <f>IF(U141="základní",N141,0)</f>
        <v>0</v>
      </c>
      <c r="BF141" s="160">
        <f>IF(U141="snížená",N141,0)</f>
        <v>0</v>
      </c>
      <c r="BG141" s="160">
        <f>IF(U141="zákl. přenesená",N141,0)</f>
        <v>0</v>
      </c>
      <c r="BH141" s="160">
        <f>IF(U141="sníž. přenesená",N141,0)</f>
        <v>0</v>
      </c>
      <c r="BI141" s="160">
        <f>IF(U141="nulová",N141,0)</f>
        <v>0</v>
      </c>
      <c r="BJ141" s="20" t="s">
        <v>79</v>
      </c>
      <c r="BK141" s="160">
        <f>ROUND(L141*K141,2)</f>
        <v>0</v>
      </c>
      <c r="BL141" s="20" t="s">
        <v>151</v>
      </c>
      <c r="BM141" s="20" t="s">
        <v>677</v>
      </c>
    </row>
    <row r="142" spans="2:65" s="1" customFormat="1" ht="22.5" customHeight="1">
      <c r="B142" s="130"/>
      <c r="C142" s="153" t="s">
        <v>151</v>
      </c>
      <c r="D142" s="153" t="s">
        <v>147</v>
      </c>
      <c r="E142" s="154" t="s">
        <v>678</v>
      </c>
      <c r="F142" s="247" t="s">
        <v>679</v>
      </c>
      <c r="G142" s="247"/>
      <c r="H142" s="247"/>
      <c r="I142" s="247"/>
      <c r="J142" s="155" t="s">
        <v>178</v>
      </c>
      <c r="K142" s="156">
        <v>1</v>
      </c>
      <c r="L142" s="246">
        <v>0</v>
      </c>
      <c r="M142" s="246"/>
      <c r="N142" s="246">
        <f>ROUND(L142*K142,2)</f>
        <v>0</v>
      </c>
      <c r="O142" s="246"/>
      <c r="P142" s="246"/>
      <c r="Q142" s="246"/>
      <c r="R142" s="132"/>
      <c r="T142" s="157" t="s">
        <v>5</v>
      </c>
      <c r="U142" s="43" t="s">
        <v>39</v>
      </c>
      <c r="V142" s="158">
        <v>0</v>
      </c>
      <c r="W142" s="158">
        <f>V142*K142</f>
        <v>0</v>
      </c>
      <c r="X142" s="158">
        <v>0</v>
      </c>
      <c r="Y142" s="158">
        <f>X142*K142</f>
        <v>0</v>
      </c>
      <c r="Z142" s="158">
        <v>0</v>
      </c>
      <c r="AA142" s="159">
        <f>Z142*K142</f>
        <v>0</v>
      </c>
      <c r="AR142" s="20" t="s">
        <v>151</v>
      </c>
      <c r="AT142" s="20" t="s">
        <v>147</v>
      </c>
      <c r="AU142" s="20" t="s">
        <v>83</v>
      </c>
      <c r="AY142" s="20" t="s">
        <v>146</v>
      </c>
      <c r="BE142" s="160">
        <f>IF(U142="základní",N142,0)</f>
        <v>0</v>
      </c>
      <c r="BF142" s="160">
        <f>IF(U142="snížená",N142,0)</f>
        <v>0</v>
      </c>
      <c r="BG142" s="160">
        <f>IF(U142="zákl. přenesená",N142,0)</f>
        <v>0</v>
      </c>
      <c r="BH142" s="160">
        <f>IF(U142="sníž. přenesená",N142,0)</f>
        <v>0</v>
      </c>
      <c r="BI142" s="160">
        <f>IF(U142="nulová",N142,0)</f>
        <v>0</v>
      </c>
      <c r="BJ142" s="20" t="s">
        <v>79</v>
      </c>
      <c r="BK142" s="160">
        <f>ROUND(L142*K142,2)</f>
        <v>0</v>
      </c>
      <c r="BL142" s="20" t="s">
        <v>151</v>
      </c>
      <c r="BM142" s="20" t="s">
        <v>680</v>
      </c>
    </row>
    <row r="143" spans="2:65" s="1" customFormat="1" ht="22.5" customHeight="1">
      <c r="B143" s="130"/>
      <c r="C143" s="153" t="s">
        <v>167</v>
      </c>
      <c r="D143" s="153" t="s">
        <v>147</v>
      </c>
      <c r="E143" s="154" t="s">
        <v>681</v>
      </c>
      <c r="F143" s="247" t="s">
        <v>682</v>
      </c>
      <c r="G143" s="247"/>
      <c r="H143" s="247"/>
      <c r="I143" s="247"/>
      <c r="J143" s="155" t="s">
        <v>178</v>
      </c>
      <c r="K143" s="156">
        <v>1</v>
      </c>
      <c r="L143" s="246">
        <v>0</v>
      </c>
      <c r="M143" s="246"/>
      <c r="N143" s="246">
        <f>ROUND(L143*K143,2)</f>
        <v>0</v>
      </c>
      <c r="O143" s="246"/>
      <c r="P143" s="246"/>
      <c r="Q143" s="246"/>
      <c r="R143" s="132"/>
      <c r="T143" s="157" t="s">
        <v>5</v>
      </c>
      <c r="U143" s="43" t="s">
        <v>39</v>
      </c>
      <c r="V143" s="158">
        <v>0.148</v>
      </c>
      <c r="W143" s="158">
        <f>V143*K143</f>
        <v>0.148</v>
      </c>
      <c r="X143" s="158">
        <v>0</v>
      </c>
      <c r="Y143" s="158">
        <f>X143*K143</f>
        <v>0</v>
      </c>
      <c r="Z143" s="158">
        <v>0</v>
      </c>
      <c r="AA143" s="159">
        <f>Z143*K143</f>
        <v>0</v>
      </c>
      <c r="AR143" s="20" t="s">
        <v>394</v>
      </c>
      <c r="AT143" s="20" t="s">
        <v>147</v>
      </c>
      <c r="AU143" s="20" t="s">
        <v>83</v>
      </c>
      <c r="AY143" s="20" t="s">
        <v>146</v>
      </c>
      <c r="BE143" s="160">
        <f>IF(U143="základní",N143,0)</f>
        <v>0</v>
      </c>
      <c r="BF143" s="160">
        <f>IF(U143="snížená",N143,0)</f>
        <v>0</v>
      </c>
      <c r="BG143" s="160">
        <f>IF(U143="zákl. přenesená",N143,0)</f>
        <v>0</v>
      </c>
      <c r="BH143" s="160">
        <f>IF(U143="sníž. přenesená",N143,0)</f>
        <v>0</v>
      </c>
      <c r="BI143" s="160">
        <f>IF(U143="nulová",N143,0)</f>
        <v>0</v>
      </c>
      <c r="BJ143" s="20" t="s">
        <v>79</v>
      </c>
      <c r="BK143" s="160">
        <f>ROUND(L143*K143,2)</f>
        <v>0</v>
      </c>
      <c r="BL143" s="20" t="s">
        <v>394</v>
      </c>
      <c r="BM143" s="20" t="s">
        <v>683</v>
      </c>
    </row>
    <row r="144" spans="2:65" s="1" customFormat="1" ht="31.5" customHeight="1">
      <c r="B144" s="130"/>
      <c r="C144" s="153" t="s">
        <v>206</v>
      </c>
      <c r="D144" s="153" t="s">
        <v>147</v>
      </c>
      <c r="E144" s="154" t="s">
        <v>684</v>
      </c>
      <c r="F144" s="247" t="s">
        <v>685</v>
      </c>
      <c r="G144" s="247"/>
      <c r="H144" s="247"/>
      <c r="I144" s="247"/>
      <c r="J144" s="155" t="s">
        <v>150</v>
      </c>
      <c r="K144" s="156">
        <v>52.65</v>
      </c>
      <c r="L144" s="246">
        <v>0</v>
      </c>
      <c r="M144" s="246"/>
      <c r="N144" s="246">
        <f>ROUND(L144*K144,2)</f>
        <v>0</v>
      </c>
      <c r="O144" s="246"/>
      <c r="P144" s="246"/>
      <c r="Q144" s="246"/>
      <c r="R144" s="132"/>
      <c r="T144" s="157" t="s">
        <v>5</v>
      </c>
      <c r="U144" s="43" t="s">
        <v>39</v>
      </c>
      <c r="V144" s="158">
        <v>1.43</v>
      </c>
      <c r="W144" s="158">
        <f>V144*K144</f>
        <v>75.28949999999999</v>
      </c>
      <c r="X144" s="158">
        <v>0</v>
      </c>
      <c r="Y144" s="158">
        <f>X144*K144</f>
        <v>0</v>
      </c>
      <c r="Z144" s="158">
        <v>0</v>
      </c>
      <c r="AA144" s="159">
        <f>Z144*K144</f>
        <v>0</v>
      </c>
      <c r="AR144" s="20" t="s">
        <v>151</v>
      </c>
      <c r="AT144" s="20" t="s">
        <v>147</v>
      </c>
      <c r="AU144" s="20" t="s">
        <v>83</v>
      </c>
      <c r="AY144" s="20" t="s">
        <v>146</v>
      </c>
      <c r="BE144" s="160">
        <f>IF(U144="základní",N144,0)</f>
        <v>0</v>
      </c>
      <c r="BF144" s="160">
        <f>IF(U144="snížená",N144,0)</f>
        <v>0</v>
      </c>
      <c r="BG144" s="160">
        <f>IF(U144="zákl. přenesená",N144,0)</f>
        <v>0</v>
      </c>
      <c r="BH144" s="160">
        <f>IF(U144="sníž. přenesená",N144,0)</f>
        <v>0</v>
      </c>
      <c r="BI144" s="160">
        <f>IF(U144="nulová",N144,0)</f>
        <v>0</v>
      </c>
      <c r="BJ144" s="20" t="s">
        <v>79</v>
      </c>
      <c r="BK144" s="160">
        <f>ROUND(L144*K144,2)</f>
        <v>0</v>
      </c>
      <c r="BL144" s="20" t="s">
        <v>151</v>
      </c>
      <c r="BM144" s="20" t="s">
        <v>686</v>
      </c>
    </row>
    <row r="145" spans="2:51" s="10" customFormat="1" ht="22.5" customHeight="1">
      <c r="B145" s="161"/>
      <c r="C145" s="162"/>
      <c r="D145" s="162"/>
      <c r="E145" s="163" t="s">
        <v>5</v>
      </c>
      <c r="F145" s="248" t="s">
        <v>687</v>
      </c>
      <c r="G145" s="249"/>
      <c r="H145" s="249"/>
      <c r="I145" s="249"/>
      <c r="J145" s="162"/>
      <c r="K145" s="164">
        <v>52.65</v>
      </c>
      <c r="L145" s="162"/>
      <c r="M145" s="162"/>
      <c r="N145" s="162"/>
      <c r="O145" s="162"/>
      <c r="P145" s="162"/>
      <c r="Q145" s="162"/>
      <c r="R145" s="165"/>
      <c r="T145" s="166"/>
      <c r="U145" s="162"/>
      <c r="V145" s="162"/>
      <c r="W145" s="162"/>
      <c r="X145" s="162"/>
      <c r="Y145" s="162"/>
      <c r="Z145" s="162"/>
      <c r="AA145" s="167"/>
      <c r="AT145" s="168" t="s">
        <v>154</v>
      </c>
      <c r="AU145" s="168" t="s">
        <v>83</v>
      </c>
      <c r="AV145" s="10" t="s">
        <v>83</v>
      </c>
      <c r="AW145" s="10" t="s">
        <v>32</v>
      </c>
      <c r="AX145" s="10" t="s">
        <v>79</v>
      </c>
      <c r="AY145" s="168" t="s">
        <v>146</v>
      </c>
    </row>
    <row r="146" spans="2:65" s="1" customFormat="1" ht="31.5" customHeight="1">
      <c r="B146" s="130"/>
      <c r="C146" s="153" t="s">
        <v>210</v>
      </c>
      <c r="D146" s="153" t="s">
        <v>147</v>
      </c>
      <c r="E146" s="154" t="s">
        <v>688</v>
      </c>
      <c r="F146" s="247" t="s">
        <v>689</v>
      </c>
      <c r="G146" s="247"/>
      <c r="H146" s="247"/>
      <c r="I146" s="247"/>
      <c r="J146" s="155" t="s">
        <v>150</v>
      </c>
      <c r="K146" s="156">
        <v>52.65</v>
      </c>
      <c r="L146" s="246">
        <v>0</v>
      </c>
      <c r="M146" s="246"/>
      <c r="N146" s="246">
        <f>ROUND(L146*K146,2)</f>
        <v>0</v>
      </c>
      <c r="O146" s="246"/>
      <c r="P146" s="246"/>
      <c r="Q146" s="246"/>
      <c r="R146" s="132"/>
      <c r="T146" s="157" t="s">
        <v>5</v>
      </c>
      <c r="U146" s="43" t="s">
        <v>39</v>
      </c>
      <c r="V146" s="158">
        <v>0.1</v>
      </c>
      <c r="W146" s="158">
        <f>V146*K146</f>
        <v>5.265000000000001</v>
      </c>
      <c r="X146" s="158">
        <v>0</v>
      </c>
      <c r="Y146" s="158">
        <f>X146*K146</f>
        <v>0</v>
      </c>
      <c r="Z146" s="158">
        <v>0</v>
      </c>
      <c r="AA146" s="159">
        <f>Z146*K146</f>
        <v>0</v>
      </c>
      <c r="AR146" s="20" t="s">
        <v>151</v>
      </c>
      <c r="AT146" s="20" t="s">
        <v>147</v>
      </c>
      <c r="AU146" s="20" t="s">
        <v>83</v>
      </c>
      <c r="AY146" s="20" t="s">
        <v>146</v>
      </c>
      <c r="BE146" s="160">
        <f>IF(U146="základní",N146,0)</f>
        <v>0</v>
      </c>
      <c r="BF146" s="160">
        <f>IF(U146="snížená",N146,0)</f>
        <v>0</v>
      </c>
      <c r="BG146" s="160">
        <f>IF(U146="zákl. přenesená",N146,0)</f>
        <v>0</v>
      </c>
      <c r="BH146" s="160">
        <f>IF(U146="sníž. přenesená",N146,0)</f>
        <v>0</v>
      </c>
      <c r="BI146" s="160">
        <f>IF(U146="nulová",N146,0)</f>
        <v>0</v>
      </c>
      <c r="BJ146" s="20" t="s">
        <v>79</v>
      </c>
      <c r="BK146" s="160">
        <f>ROUND(L146*K146,2)</f>
        <v>0</v>
      </c>
      <c r="BL146" s="20" t="s">
        <v>151</v>
      </c>
      <c r="BM146" s="20" t="s">
        <v>690</v>
      </c>
    </row>
    <row r="147" spans="2:65" s="1" customFormat="1" ht="31.5" customHeight="1">
      <c r="B147" s="130"/>
      <c r="C147" s="153" t="s">
        <v>11</v>
      </c>
      <c r="D147" s="153" t="s">
        <v>147</v>
      </c>
      <c r="E147" s="154" t="s">
        <v>691</v>
      </c>
      <c r="F147" s="247" t="s">
        <v>692</v>
      </c>
      <c r="G147" s="247"/>
      <c r="H147" s="247"/>
      <c r="I147" s="247"/>
      <c r="J147" s="155" t="s">
        <v>227</v>
      </c>
      <c r="K147" s="156">
        <v>126</v>
      </c>
      <c r="L147" s="246">
        <v>0</v>
      </c>
      <c r="M147" s="246"/>
      <c r="N147" s="246">
        <f>ROUND(L147*K147,2)</f>
        <v>0</v>
      </c>
      <c r="O147" s="246"/>
      <c r="P147" s="246"/>
      <c r="Q147" s="246"/>
      <c r="R147" s="132"/>
      <c r="T147" s="157" t="s">
        <v>5</v>
      </c>
      <c r="U147" s="43" t="s">
        <v>39</v>
      </c>
      <c r="V147" s="158">
        <v>0.236</v>
      </c>
      <c r="W147" s="158">
        <f>V147*K147</f>
        <v>29.735999999999997</v>
      </c>
      <c r="X147" s="158">
        <v>0.00084</v>
      </c>
      <c r="Y147" s="158">
        <f>X147*K147</f>
        <v>0.10584</v>
      </c>
      <c r="Z147" s="158">
        <v>0</v>
      </c>
      <c r="AA147" s="159">
        <f>Z147*K147</f>
        <v>0</v>
      </c>
      <c r="AR147" s="20" t="s">
        <v>151</v>
      </c>
      <c r="AT147" s="20" t="s">
        <v>147</v>
      </c>
      <c r="AU147" s="20" t="s">
        <v>83</v>
      </c>
      <c r="AY147" s="20" t="s">
        <v>146</v>
      </c>
      <c r="BE147" s="160">
        <f>IF(U147="základní",N147,0)</f>
        <v>0</v>
      </c>
      <c r="BF147" s="160">
        <f>IF(U147="snížená",N147,0)</f>
        <v>0</v>
      </c>
      <c r="BG147" s="160">
        <f>IF(U147="zákl. přenesená",N147,0)</f>
        <v>0</v>
      </c>
      <c r="BH147" s="160">
        <f>IF(U147="sníž. přenesená",N147,0)</f>
        <v>0</v>
      </c>
      <c r="BI147" s="160">
        <f>IF(U147="nulová",N147,0)</f>
        <v>0</v>
      </c>
      <c r="BJ147" s="20" t="s">
        <v>79</v>
      </c>
      <c r="BK147" s="160">
        <f>ROUND(L147*K147,2)</f>
        <v>0</v>
      </c>
      <c r="BL147" s="20" t="s">
        <v>151</v>
      </c>
      <c r="BM147" s="20" t="s">
        <v>693</v>
      </c>
    </row>
    <row r="148" spans="2:51" s="10" customFormat="1" ht="22.5" customHeight="1">
      <c r="B148" s="161"/>
      <c r="C148" s="162"/>
      <c r="D148" s="162"/>
      <c r="E148" s="163" t="s">
        <v>5</v>
      </c>
      <c r="F148" s="248" t="s">
        <v>694</v>
      </c>
      <c r="G148" s="249"/>
      <c r="H148" s="249"/>
      <c r="I148" s="249"/>
      <c r="J148" s="162"/>
      <c r="K148" s="164">
        <v>126</v>
      </c>
      <c r="L148" s="162"/>
      <c r="M148" s="162"/>
      <c r="N148" s="162"/>
      <c r="O148" s="162"/>
      <c r="P148" s="162"/>
      <c r="Q148" s="162"/>
      <c r="R148" s="165"/>
      <c r="T148" s="166"/>
      <c r="U148" s="162"/>
      <c r="V148" s="162"/>
      <c r="W148" s="162"/>
      <c r="X148" s="162"/>
      <c r="Y148" s="162"/>
      <c r="Z148" s="162"/>
      <c r="AA148" s="167"/>
      <c r="AT148" s="168" t="s">
        <v>154</v>
      </c>
      <c r="AU148" s="168" t="s">
        <v>83</v>
      </c>
      <c r="AV148" s="10" t="s">
        <v>83</v>
      </c>
      <c r="AW148" s="10" t="s">
        <v>32</v>
      </c>
      <c r="AX148" s="10" t="s">
        <v>79</v>
      </c>
      <c r="AY148" s="168" t="s">
        <v>146</v>
      </c>
    </row>
    <row r="149" spans="2:65" s="1" customFormat="1" ht="31.5" customHeight="1">
      <c r="B149" s="130"/>
      <c r="C149" s="153" t="s">
        <v>179</v>
      </c>
      <c r="D149" s="153" t="s">
        <v>147</v>
      </c>
      <c r="E149" s="154" t="s">
        <v>695</v>
      </c>
      <c r="F149" s="247" t="s">
        <v>696</v>
      </c>
      <c r="G149" s="247"/>
      <c r="H149" s="247"/>
      <c r="I149" s="247"/>
      <c r="J149" s="155" t="s">
        <v>227</v>
      </c>
      <c r="K149" s="156">
        <v>126</v>
      </c>
      <c r="L149" s="246">
        <v>0</v>
      </c>
      <c r="M149" s="246"/>
      <c r="N149" s="246">
        <f>ROUND(L149*K149,2)</f>
        <v>0</v>
      </c>
      <c r="O149" s="246"/>
      <c r="P149" s="246"/>
      <c r="Q149" s="246"/>
      <c r="R149" s="132"/>
      <c r="T149" s="157" t="s">
        <v>5</v>
      </c>
      <c r="U149" s="43" t="s">
        <v>39</v>
      </c>
      <c r="V149" s="158">
        <v>0.07</v>
      </c>
      <c r="W149" s="158">
        <f>V149*K149</f>
        <v>8.82</v>
      </c>
      <c r="X149" s="158">
        <v>0</v>
      </c>
      <c r="Y149" s="158">
        <f>X149*K149</f>
        <v>0</v>
      </c>
      <c r="Z149" s="158">
        <v>0</v>
      </c>
      <c r="AA149" s="159">
        <f>Z149*K149</f>
        <v>0</v>
      </c>
      <c r="AR149" s="20" t="s">
        <v>151</v>
      </c>
      <c r="AT149" s="20" t="s">
        <v>147</v>
      </c>
      <c r="AU149" s="20" t="s">
        <v>83</v>
      </c>
      <c r="AY149" s="20" t="s">
        <v>146</v>
      </c>
      <c r="BE149" s="160">
        <f>IF(U149="základní",N149,0)</f>
        <v>0</v>
      </c>
      <c r="BF149" s="160">
        <f>IF(U149="snížená",N149,0)</f>
        <v>0</v>
      </c>
      <c r="BG149" s="160">
        <f>IF(U149="zákl. přenesená",N149,0)</f>
        <v>0</v>
      </c>
      <c r="BH149" s="160">
        <f>IF(U149="sníž. přenesená",N149,0)</f>
        <v>0</v>
      </c>
      <c r="BI149" s="160">
        <f>IF(U149="nulová",N149,0)</f>
        <v>0</v>
      </c>
      <c r="BJ149" s="20" t="s">
        <v>79</v>
      </c>
      <c r="BK149" s="160">
        <f>ROUND(L149*K149,2)</f>
        <v>0</v>
      </c>
      <c r="BL149" s="20" t="s">
        <v>151</v>
      </c>
      <c r="BM149" s="20" t="s">
        <v>697</v>
      </c>
    </row>
    <row r="150" spans="2:65" s="1" customFormat="1" ht="31.5" customHeight="1">
      <c r="B150" s="130"/>
      <c r="C150" s="153" t="s">
        <v>220</v>
      </c>
      <c r="D150" s="153" t="s">
        <v>147</v>
      </c>
      <c r="E150" s="154" t="s">
        <v>698</v>
      </c>
      <c r="F150" s="247" t="s">
        <v>699</v>
      </c>
      <c r="G150" s="247"/>
      <c r="H150" s="247"/>
      <c r="I150" s="247"/>
      <c r="J150" s="155" t="s">
        <v>150</v>
      </c>
      <c r="K150" s="156">
        <v>52.65</v>
      </c>
      <c r="L150" s="246">
        <v>0</v>
      </c>
      <c r="M150" s="246"/>
      <c r="N150" s="246">
        <f>ROUND(L150*K150,2)</f>
        <v>0</v>
      </c>
      <c r="O150" s="246"/>
      <c r="P150" s="246"/>
      <c r="Q150" s="246"/>
      <c r="R150" s="132"/>
      <c r="T150" s="157" t="s">
        <v>5</v>
      </c>
      <c r="U150" s="43" t="s">
        <v>39</v>
      </c>
      <c r="V150" s="158">
        <v>0.345</v>
      </c>
      <c r="W150" s="158">
        <f>V150*K150</f>
        <v>18.16425</v>
      </c>
      <c r="X150" s="158">
        <v>0</v>
      </c>
      <c r="Y150" s="158">
        <f>X150*K150</f>
        <v>0</v>
      </c>
      <c r="Z150" s="158">
        <v>0</v>
      </c>
      <c r="AA150" s="159">
        <f>Z150*K150</f>
        <v>0</v>
      </c>
      <c r="AR150" s="20" t="s">
        <v>151</v>
      </c>
      <c r="AT150" s="20" t="s">
        <v>147</v>
      </c>
      <c r="AU150" s="20" t="s">
        <v>83</v>
      </c>
      <c r="AY150" s="20" t="s">
        <v>146</v>
      </c>
      <c r="BE150" s="160">
        <f>IF(U150="základní",N150,0)</f>
        <v>0</v>
      </c>
      <c r="BF150" s="160">
        <f>IF(U150="snížená",N150,0)</f>
        <v>0</v>
      </c>
      <c r="BG150" s="160">
        <f>IF(U150="zákl. přenesená",N150,0)</f>
        <v>0</v>
      </c>
      <c r="BH150" s="160">
        <f>IF(U150="sníž. přenesená",N150,0)</f>
        <v>0</v>
      </c>
      <c r="BI150" s="160">
        <f>IF(U150="nulová",N150,0)</f>
        <v>0</v>
      </c>
      <c r="BJ150" s="20" t="s">
        <v>79</v>
      </c>
      <c r="BK150" s="160">
        <f>ROUND(L150*K150,2)</f>
        <v>0</v>
      </c>
      <c r="BL150" s="20" t="s">
        <v>151</v>
      </c>
      <c r="BM150" s="20" t="s">
        <v>700</v>
      </c>
    </row>
    <row r="151" spans="2:65" s="1" customFormat="1" ht="31.5" customHeight="1">
      <c r="B151" s="130"/>
      <c r="C151" s="153" t="s">
        <v>224</v>
      </c>
      <c r="D151" s="153" t="s">
        <v>147</v>
      </c>
      <c r="E151" s="154" t="s">
        <v>701</v>
      </c>
      <c r="F151" s="247" t="s">
        <v>702</v>
      </c>
      <c r="G151" s="247"/>
      <c r="H151" s="247"/>
      <c r="I151" s="247"/>
      <c r="J151" s="155" t="s">
        <v>150</v>
      </c>
      <c r="K151" s="156">
        <v>48.6</v>
      </c>
      <c r="L151" s="246">
        <v>0</v>
      </c>
      <c r="M151" s="246"/>
      <c r="N151" s="246">
        <f>ROUND(L151*K151,2)</f>
        <v>0</v>
      </c>
      <c r="O151" s="246"/>
      <c r="P151" s="246"/>
      <c r="Q151" s="246"/>
      <c r="R151" s="132"/>
      <c r="T151" s="157" t="s">
        <v>5</v>
      </c>
      <c r="U151" s="43" t="s">
        <v>39</v>
      </c>
      <c r="V151" s="158">
        <v>0.299</v>
      </c>
      <c r="W151" s="158">
        <f>V151*K151</f>
        <v>14.5314</v>
      </c>
      <c r="X151" s="158">
        <v>0</v>
      </c>
      <c r="Y151" s="158">
        <f>X151*K151</f>
        <v>0</v>
      </c>
      <c r="Z151" s="158">
        <v>0</v>
      </c>
      <c r="AA151" s="159">
        <f>Z151*K151</f>
        <v>0</v>
      </c>
      <c r="AR151" s="20" t="s">
        <v>151</v>
      </c>
      <c r="AT151" s="20" t="s">
        <v>147</v>
      </c>
      <c r="AU151" s="20" t="s">
        <v>83</v>
      </c>
      <c r="AY151" s="20" t="s">
        <v>146</v>
      </c>
      <c r="BE151" s="160">
        <f>IF(U151="základní",N151,0)</f>
        <v>0</v>
      </c>
      <c r="BF151" s="160">
        <f>IF(U151="snížená",N151,0)</f>
        <v>0</v>
      </c>
      <c r="BG151" s="160">
        <f>IF(U151="zákl. přenesená",N151,0)</f>
        <v>0</v>
      </c>
      <c r="BH151" s="160">
        <f>IF(U151="sníž. přenesená",N151,0)</f>
        <v>0</v>
      </c>
      <c r="BI151" s="160">
        <f>IF(U151="nulová",N151,0)</f>
        <v>0</v>
      </c>
      <c r="BJ151" s="20" t="s">
        <v>79</v>
      </c>
      <c r="BK151" s="160">
        <f>ROUND(L151*K151,2)</f>
        <v>0</v>
      </c>
      <c r="BL151" s="20" t="s">
        <v>151</v>
      </c>
      <c r="BM151" s="20" t="s">
        <v>703</v>
      </c>
    </row>
    <row r="152" spans="2:51" s="10" customFormat="1" ht="22.5" customHeight="1">
      <c r="B152" s="161"/>
      <c r="C152" s="162"/>
      <c r="D152" s="162"/>
      <c r="E152" s="163" t="s">
        <v>5</v>
      </c>
      <c r="F152" s="248" t="s">
        <v>704</v>
      </c>
      <c r="G152" s="249"/>
      <c r="H152" s="249"/>
      <c r="I152" s="249"/>
      <c r="J152" s="162"/>
      <c r="K152" s="164">
        <v>48.6</v>
      </c>
      <c r="L152" s="162"/>
      <c r="M152" s="162"/>
      <c r="N152" s="162"/>
      <c r="O152" s="162"/>
      <c r="P152" s="162"/>
      <c r="Q152" s="162"/>
      <c r="R152" s="165"/>
      <c r="T152" s="166"/>
      <c r="U152" s="162"/>
      <c r="V152" s="162"/>
      <c r="W152" s="162"/>
      <c r="X152" s="162"/>
      <c r="Y152" s="162"/>
      <c r="Z152" s="162"/>
      <c r="AA152" s="167"/>
      <c r="AT152" s="168" t="s">
        <v>154</v>
      </c>
      <c r="AU152" s="168" t="s">
        <v>83</v>
      </c>
      <c r="AV152" s="10" t="s">
        <v>83</v>
      </c>
      <c r="AW152" s="10" t="s">
        <v>32</v>
      </c>
      <c r="AX152" s="10" t="s">
        <v>79</v>
      </c>
      <c r="AY152" s="168" t="s">
        <v>146</v>
      </c>
    </row>
    <row r="153" spans="2:65" s="1" customFormat="1" ht="31.5" customHeight="1">
      <c r="B153" s="130"/>
      <c r="C153" s="153" t="s">
        <v>229</v>
      </c>
      <c r="D153" s="153" t="s">
        <v>147</v>
      </c>
      <c r="E153" s="154" t="s">
        <v>705</v>
      </c>
      <c r="F153" s="247" t="s">
        <v>706</v>
      </c>
      <c r="G153" s="247"/>
      <c r="H153" s="247"/>
      <c r="I153" s="247"/>
      <c r="J153" s="155" t="s">
        <v>150</v>
      </c>
      <c r="K153" s="156">
        <v>24.57</v>
      </c>
      <c r="L153" s="246">
        <v>0</v>
      </c>
      <c r="M153" s="246"/>
      <c r="N153" s="246">
        <f>ROUND(L153*K153,2)</f>
        <v>0</v>
      </c>
      <c r="O153" s="246"/>
      <c r="P153" s="246"/>
      <c r="Q153" s="246"/>
      <c r="R153" s="132"/>
      <c r="T153" s="157" t="s">
        <v>5</v>
      </c>
      <c r="U153" s="43" t="s">
        <v>39</v>
      </c>
      <c r="V153" s="158">
        <v>1.5</v>
      </c>
      <c r="W153" s="158">
        <f>V153*K153</f>
        <v>36.855000000000004</v>
      </c>
      <c r="X153" s="158">
        <v>0</v>
      </c>
      <c r="Y153" s="158">
        <f>X153*K153</f>
        <v>0</v>
      </c>
      <c r="Z153" s="158">
        <v>0</v>
      </c>
      <c r="AA153" s="159">
        <f>Z153*K153</f>
        <v>0</v>
      </c>
      <c r="AR153" s="20" t="s">
        <v>151</v>
      </c>
      <c r="AT153" s="20" t="s">
        <v>147</v>
      </c>
      <c r="AU153" s="20" t="s">
        <v>83</v>
      </c>
      <c r="AY153" s="20" t="s">
        <v>146</v>
      </c>
      <c r="BE153" s="160">
        <f>IF(U153="základní",N153,0)</f>
        <v>0</v>
      </c>
      <c r="BF153" s="160">
        <f>IF(U153="snížená",N153,0)</f>
        <v>0</v>
      </c>
      <c r="BG153" s="160">
        <f>IF(U153="zákl. přenesená",N153,0)</f>
        <v>0</v>
      </c>
      <c r="BH153" s="160">
        <f>IF(U153="sníž. přenesená",N153,0)</f>
        <v>0</v>
      </c>
      <c r="BI153" s="160">
        <f>IF(U153="nulová",N153,0)</f>
        <v>0</v>
      </c>
      <c r="BJ153" s="20" t="s">
        <v>79</v>
      </c>
      <c r="BK153" s="160">
        <f>ROUND(L153*K153,2)</f>
        <v>0</v>
      </c>
      <c r="BL153" s="20" t="s">
        <v>151</v>
      </c>
      <c r="BM153" s="20" t="s">
        <v>707</v>
      </c>
    </row>
    <row r="154" spans="2:51" s="10" customFormat="1" ht="22.5" customHeight="1">
      <c r="B154" s="161"/>
      <c r="C154" s="162"/>
      <c r="D154" s="162"/>
      <c r="E154" s="163" t="s">
        <v>5</v>
      </c>
      <c r="F154" s="248" t="s">
        <v>708</v>
      </c>
      <c r="G154" s="249"/>
      <c r="H154" s="249"/>
      <c r="I154" s="249"/>
      <c r="J154" s="162"/>
      <c r="K154" s="164">
        <v>24.57</v>
      </c>
      <c r="L154" s="162"/>
      <c r="M154" s="162"/>
      <c r="N154" s="162"/>
      <c r="O154" s="162"/>
      <c r="P154" s="162"/>
      <c r="Q154" s="162"/>
      <c r="R154" s="165"/>
      <c r="T154" s="166"/>
      <c r="U154" s="162"/>
      <c r="V154" s="162"/>
      <c r="W154" s="162"/>
      <c r="X154" s="162"/>
      <c r="Y154" s="162"/>
      <c r="Z154" s="162"/>
      <c r="AA154" s="167"/>
      <c r="AT154" s="168" t="s">
        <v>154</v>
      </c>
      <c r="AU154" s="168" t="s">
        <v>83</v>
      </c>
      <c r="AV154" s="10" t="s">
        <v>83</v>
      </c>
      <c r="AW154" s="10" t="s">
        <v>32</v>
      </c>
      <c r="AX154" s="10" t="s">
        <v>79</v>
      </c>
      <c r="AY154" s="168" t="s">
        <v>146</v>
      </c>
    </row>
    <row r="155" spans="2:65" s="1" customFormat="1" ht="22.5" customHeight="1">
      <c r="B155" s="130"/>
      <c r="C155" s="169" t="s">
        <v>233</v>
      </c>
      <c r="D155" s="169" t="s">
        <v>193</v>
      </c>
      <c r="E155" s="170" t="s">
        <v>709</v>
      </c>
      <c r="F155" s="265" t="s">
        <v>710</v>
      </c>
      <c r="G155" s="265"/>
      <c r="H155" s="265"/>
      <c r="I155" s="265"/>
      <c r="J155" s="171" t="s">
        <v>157</v>
      </c>
      <c r="K155" s="172">
        <v>46.447</v>
      </c>
      <c r="L155" s="266">
        <v>0</v>
      </c>
      <c r="M155" s="266"/>
      <c r="N155" s="266">
        <f>ROUND(L155*K155,2)</f>
        <v>0</v>
      </c>
      <c r="O155" s="246"/>
      <c r="P155" s="246"/>
      <c r="Q155" s="246"/>
      <c r="R155" s="132"/>
      <c r="T155" s="157" t="s">
        <v>5</v>
      </c>
      <c r="U155" s="43" t="s">
        <v>39</v>
      </c>
      <c r="V155" s="158">
        <v>0</v>
      </c>
      <c r="W155" s="158">
        <f>V155*K155</f>
        <v>0</v>
      </c>
      <c r="X155" s="158">
        <v>1</v>
      </c>
      <c r="Y155" s="158">
        <f>X155*K155</f>
        <v>46.447</v>
      </c>
      <c r="Z155" s="158">
        <v>0</v>
      </c>
      <c r="AA155" s="159">
        <f>Z155*K155</f>
        <v>0</v>
      </c>
      <c r="AR155" s="20" t="s">
        <v>181</v>
      </c>
      <c r="AT155" s="20" t="s">
        <v>193</v>
      </c>
      <c r="AU155" s="20" t="s">
        <v>83</v>
      </c>
      <c r="AY155" s="20" t="s">
        <v>146</v>
      </c>
      <c r="BE155" s="160">
        <f>IF(U155="základní",N155,0)</f>
        <v>0</v>
      </c>
      <c r="BF155" s="160">
        <f>IF(U155="snížená",N155,0)</f>
        <v>0</v>
      </c>
      <c r="BG155" s="160">
        <f>IF(U155="zákl. přenesená",N155,0)</f>
        <v>0</v>
      </c>
      <c r="BH155" s="160">
        <f>IF(U155="sníž. přenesená",N155,0)</f>
        <v>0</v>
      </c>
      <c r="BI155" s="160">
        <f>IF(U155="nulová",N155,0)</f>
        <v>0</v>
      </c>
      <c r="BJ155" s="20" t="s">
        <v>79</v>
      </c>
      <c r="BK155" s="160">
        <f>ROUND(L155*K155,2)</f>
        <v>0</v>
      </c>
      <c r="BL155" s="20" t="s">
        <v>151</v>
      </c>
      <c r="BM155" s="20" t="s">
        <v>711</v>
      </c>
    </row>
    <row r="156" spans="2:51" s="10" customFormat="1" ht="22.5" customHeight="1">
      <c r="B156" s="161"/>
      <c r="C156" s="162"/>
      <c r="D156" s="162"/>
      <c r="E156" s="163" t="s">
        <v>5</v>
      </c>
      <c r="F156" s="248" t="s">
        <v>712</v>
      </c>
      <c r="G156" s="249"/>
      <c r="H156" s="249"/>
      <c r="I156" s="249"/>
      <c r="J156" s="162"/>
      <c r="K156" s="164">
        <v>46.447</v>
      </c>
      <c r="L156" s="162"/>
      <c r="M156" s="162"/>
      <c r="N156" s="162"/>
      <c r="O156" s="162"/>
      <c r="P156" s="162"/>
      <c r="Q156" s="162"/>
      <c r="R156" s="165"/>
      <c r="T156" s="166"/>
      <c r="U156" s="162"/>
      <c r="V156" s="162"/>
      <c r="W156" s="162"/>
      <c r="X156" s="162"/>
      <c r="Y156" s="162"/>
      <c r="Z156" s="162"/>
      <c r="AA156" s="167"/>
      <c r="AT156" s="168" t="s">
        <v>154</v>
      </c>
      <c r="AU156" s="168" t="s">
        <v>83</v>
      </c>
      <c r="AV156" s="10" t="s">
        <v>83</v>
      </c>
      <c r="AW156" s="10" t="s">
        <v>32</v>
      </c>
      <c r="AX156" s="10" t="s">
        <v>79</v>
      </c>
      <c r="AY156" s="168" t="s">
        <v>146</v>
      </c>
    </row>
    <row r="157" spans="2:65" s="1" customFormat="1" ht="31.5" customHeight="1">
      <c r="B157" s="130"/>
      <c r="C157" s="153" t="s">
        <v>10</v>
      </c>
      <c r="D157" s="153" t="s">
        <v>147</v>
      </c>
      <c r="E157" s="154" t="s">
        <v>713</v>
      </c>
      <c r="F157" s="247" t="s">
        <v>714</v>
      </c>
      <c r="G157" s="247"/>
      <c r="H157" s="247"/>
      <c r="I157" s="247"/>
      <c r="J157" s="155" t="s">
        <v>150</v>
      </c>
      <c r="K157" s="156">
        <v>48.6</v>
      </c>
      <c r="L157" s="246">
        <v>0</v>
      </c>
      <c r="M157" s="246"/>
      <c r="N157" s="246">
        <f>ROUND(L157*K157,2)</f>
        <v>0</v>
      </c>
      <c r="O157" s="246"/>
      <c r="P157" s="246"/>
      <c r="Q157" s="246"/>
      <c r="R157" s="132"/>
      <c r="T157" s="157" t="s">
        <v>5</v>
      </c>
      <c r="U157" s="43" t="s">
        <v>39</v>
      </c>
      <c r="V157" s="158">
        <v>0.94</v>
      </c>
      <c r="W157" s="158">
        <f>V157*K157</f>
        <v>45.684</v>
      </c>
      <c r="X157" s="158">
        <v>0</v>
      </c>
      <c r="Y157" s="158">
        <f>X157*K157</f>
        <v>0</v>
      </c>
      <c r="Z157" s="158">
        <v>0</v>
      </c>
      <c r="AA157" s="159">
        <f>Z157*K157</f>
        <v>0</v>
      </c>
      <c r="AR157" s="20" t="s">
        <v>151</v>
      </c>
      <c r="AT157" s="20" t="s">
        <v>147</v>
      </c>
      <c r="AU157" s="20" t="s">
        <v>83</v>
      </c>
      <c r="AY157" s="20" t="s">
        <v>146</v>
      </c>
      <c r="BE157" s="160">
        <f>IF(U157="základní",N157,0)</f>
        <v>0</v>
      </c>
      <c r="BF157" s="160">
        <f>IF(U157="snížená",N157,0)</f>
        <v>0</v>
      </c>
      <c r="BG157" s="160">
        <f>IF(U157="zákl. přenesená",N157,0)</f>
        <v>0</v>
      </c>
      <c r="BH157" s="160">
        <f>IF(U157="sníž. přenesená",N157,0)</f>
        <v>0</v>
      </c>
      <c r="BI157" s="160">
        <f>IF(U157="nulová",N157,0)</f>
        <v>0</v>
      </c>
      <c r="BJ157" s="20" t="s">
        <v>79</v>
      </c>
      <c r="BK157" s="160">
        <f>ROUND(L157*K157,2)</f>
        <v>0</v>
      </c>
      <c r="BL157" s="20" t="s">
        <v>151</v>
      </c>
      <c r="BM157" s="20" t="s">
        <v>715</v>
      </c>
    </row>
    <row r="158" spans="2:51" s="10" customFormat="1" ht="22.5" customHeight="1">
      <c r="B158" s="161"/>
      <c r="C158" s="162"/>
      <c r="D158" s="162"/>
      <c r="E158" s="163" t="s">
        <v>5</v>
      </c>
      <c r="F158" s="248" t="s">
        <v>704</v>
      </c>
      <c r="G158" s="249"/>
      <c r="H158" s="249"/>
      <c r="I158" s="249"/>
      <c r="J158" s="162"/>
      <c r="K158" s="164">
        <v>48.6</v>
      </c>
      <c r="L158" s="162"/>
      <c r="M158" s="162"/>
      <c r="N158" s="162"/>
      <c r="O158" s="162"/>
      <c r="P158" s="162"/>
      <c r="Q158" s="162"/>
      <c r="R158" s="165"/>
      <c r="T158" s="166"/>
      <c r="U158" s="162"/>
      <c r="V158" s="162"/>
      <c r="W158" s="162"/>
      <c r="X158" s="162"/>
      <c r="Y158" s="162"/>
      <c r="Z158" s="162"/>
      <c r="AA158" s="167"/>
      <c r="AT158" s="168" t="s">
        <v>154</v>
      </c>
      <c r="AU158" s="168" t="s">
        <v>83</v>
      </c>
      <c r="AV158" s="10" t="s">
        <v>83</v>
      </c>
      <c r="AW158" s="10" t="s">
        <v>32</v>
      </c>
      <c r="AX158" s="10" t="s">
        <v>79</v>
      </c>
      <c r="AY158" s="168" t="s">
        <v>146</v>
      </c>
    </row>
    <row r="159" spans="2:65" s="1" customFormat="1" ht="31.5" customHeight="1">
      <c r="B159" s="130"/>
      <c r="C159" s="153" t="s">
        <v>241</v>
      </c>
      <c r="D159" s="153" t="s">
        <v>147</v>
      </c>
      <c r="E159" s="154" t="s">
        <v>716</v>
      </c>
      <c r="F159" s="247" t="s">
        <v>717</v>
      </c>
      <c r="G159" s="247"/>
      <c r="H159" s="247"/>
      <c r="I159" s="247"/>
      <c r="J159" s="155" t="s">
        <v>227</v>
      </c>
      <c r="K159" s="156">
        <v>40.5</v>
      </c>
      <c r="L159" s="246">
        <v>0</v>
      </c>
      <c r="M159" s="246"/>
      <c r="N159" s="246">
        <f>ROUND(L159*K159,2)</f>
        <v>0</v>
      </c>
      <c r="O159" s="246"/>
      <c r="P159" s="246"/>
      <c r="Q159" s="246"/>
      <c r="R159" s="132"/>
      <c r="T159" s="157" t="s">
        <v>5</v>
      </c>
      <c r="U159" s="43" t="s">
        <v>39</v>
      </c>
      <c r="V159" s="158">
        <v>0.416</v>
      </c>
      <c r="W159" s="158">
        <f>V159*K159</f>
        <v>16.848</v>
      </c>
      <c r="X159" s="158">
        <v>0</v>
      </c>
      <c r="Y159" s="158">
        <f>X159*K159</f>
        <v>0</v>
      </c>
      <c r="Z159" s="158">
        <v>0</v>
      </c>
      <c r="AA159" s="159">
        <f>Z159*K159</f>
        <v>0</v>
      </c>
      <c r="AR159" s="20" t="s">
        <v>151</v>
      </c>
      <c r="AT159" s="20" t="s">
        <v>147</v>
      </c>
      <c r="AU159" s="20" t="s">
        <v>83</v>
      </c>
      <c r="AY159" s="20" t="s">
        <v>146</v>
      </c>
      <c r="BE159" s="160">
        <f>IF(U159="základní",N159,0)</f>
        <v>0</v>
      </c>
      <c r="BF159" s="160">
        <f>IF(U159="snížená",N159,0)</f>
        <v>0</v>
      </c>
      <c r="BG159" s="160">
        <f>IF(U159="zákl. přenesená",N159,0)</f>
        <v>0</v>
      </c>
      <c r="BH159" s="160">
        <f>IF(U159="sníž. přenesená",N159,0)</f>
        <v>0</v>
      </c>
      <c r="BI159" s="160">
        <f>IF(U159="nulová",N159,0)</f>
        <v>0</v>
      </c>
      <c r="BJ159" s="20" t="s">
        <v>79</v>
      </c>
      <c r="BK159" s="160">
        <f>ROUND(L159*K159,2)</f>
        <v>0</v>
      </c>
      <c r="BL159" s="20" t="s">
        <v>151</v>
      </c>
      <c r="BM159" s="20" t="s">
        <v>718</v>
      </c>
    </row>
    <row r="160" spans="2:51" s="10" customFormat="1" ht="22.5" customHeight="1">
      <c r="B160" s="161"/>
      <c r="C160" s="162"/>
      <c r="D160" s="162"/>
      <c r="E160" s="163" t="s">
        <v>5</v>
      </c>
      <c r="F160" s="248" t="s">
        <v>719</v>
      </c>
      <c r="G160" s="249"/>
      <c r="H160" s="249"/>
      <c r="I160" s="249"/>
      <c r="J160" s="162"/>
      <c r="K160" s="164">
        <v>40.5</v>
      </c>
      <c r="L160" s="162"/>
      <c r="M160" s="162"/>
      <c r="N160" s="162"/>
      <c r="O160" s="162"/>
      <c r="P160" s="162"/>
      <c r="Q160" s="162"/>
      <c r="R160" s="165"/>
      <c r="T160" s="166"/>
      <c r="U160" s="162"/>
      <c r="V160" s="162"/>
      <c r="W160" s="162"/>
      <c r="X160" s="162"/>
      <c r="Y160" s="162"/>
      <c r="Z160" s="162"/>
      <c r="AA160" s="167"/>
      <c r="AT160" s="168" t="s">
        <v>154</v>
      </c>
      <c r="AU160" s="168" t="s">
        <v>83</v>
      </c>
      <c r="AV160" s="10" t="s">
        <v>83</v>
      </c>
      <c r="AW160" s="10" t="s">
        <v>32</v>
      </c>
      <c r="AX160" s="10" t="s">
        <v>79</v>
      </c>
      <c r="AY160" s="168" t="s">
        <v>146</v>
      </c>
    </row>
    <row r="161" spans="2:65" s="1" customFormat="1" ht="31.5" customHeight="1">
      <c r="B161" s="130"/>
      <c r="C161" s="153" t="s">
        <v>245</v>
      </c>
      <c r="D161" s="153" t="s">
        <v>147</v>
      </c>
      <c r="E161" s="154" t="s">
        <v>720</v>
      </c>
      <c r="F161" s="247" t="s">
        <v>721</v>
      </c>
      <c r="G161" s="247"/>
      <c r="H161" s="247"/>
      <c r="I161" s="247"/>
      <c r="J161" s="155" t="s">
        <v>227</v>
      </c>
      <c r="K161" s="156">
        <v>40.5</v>
      </c>
      <c r="L161" s="246">
        <v>0</v>
      </c>
      <c r="M161" s="246"/>
      <c r="N161" s="246">
        <f>ROUND(L161*K161,2)</f>
        <v>0</v>
      </c>
      <c r="O161" s="246"/>
      <c r="P161" s="246"/>
      <c r="Q161" s="246"/>
      <c r="R161" s="132"/>
      <c r="T161" s="157" t="s">
        <v>5</v>
      </c>
      <c r="U161" s="43" t="s">
        <v>39</v>
      </c>
      <c r="V161" s="158">
        <v>0.058</v>
      </c>
      <c r="W161" s="158">
        <f>V161*K161</f>
        <v>2.349</v>
      </c>
      <c r="X161" s="158">
        <v>0</v>
      </c>
      <c r="Y161" s="158">
        <f>X161*K161</f>
        <v>0</v>
      </c>
      <c r="Z161" s="158">
        <v>0</v>
      </c>
      <c r="AA161" s="159">
        <f>Z161*K161</f>
        <v>0</v>
      </c>
      <c r="AR161" s="20" t="s">
        <v>151</v>
      </c>
      <c r="AT161" s="20" t="s">
        <v>147</v>
      </c>
      <c r="AU161" s="20" t="s">
        <v>83</v>
      </c>
      <c r="AY161" s="20" t="s">
        <v>146</v>
      </c>
      <c r="BE161" s="160">
        <f>IF(U161="základní",N161,0)</f>
        <v>0</v>
      </c>
      <c r="BF161" s="160">
        <f>IF(U161="snížená",N161,0)</f>
        <v>0</v>
      </c>
      <c r="BG161" s="160">
        <f>IF(U161="zákl. přenesená",N161,0)</f>
        <v>0</v>
      </c>
      <c r="BH161" s="160">
        <f>IF(U161="sníž. přenesená",N161,0)</f>
        <v>0</v>
      </c>
      <c r="BI161" s="160">
        <f>IF(U161="nulová",N161,0)</f>
        <v>0</v>
      </c>
      <c r="BJ161" s="20" t="s">
        <v>79</v>
      </c>
      <c r="BK161" s="160">
        <f>ROUND(L161*K161,2)</f>
        <v>0</v>
      </c>
      <c r="BL161" s="20" t="s">
        <v>151</v>
      </c>
      <c r="BM161" s="20" t="s">
        <v>722</v>
      </c>
    </row>
    <row r="162" spans="2:51" s="10" customFormat="1" ht="22.5" customHeight="1">
      <c r="B162" s="161"/>
      <c r="C162" s="162"/>
      <c r="D162" s="162"/>
      <c r="E162" s="163" t="s">
        <v>5</v>
      </c>
      <c r="F162" s="248" t="s">
        <v>719</v>
      </c>
      <c r="G162" s="249"/>
      <c r="H162" s="249"/>
      <c r="I162" s="249"/>
      <c r="J162" s="162"/>
      <c r="K162" s="164">
        <v>40.5</v>
      </c>
      <c r="L162" s="162"/>
      <c r="M162" s="162"/>
      <c r="N162" s="162"/>
      <c r="O162" s="162"/>
      <c r="P162" s="162"/>
      <c r="Q162" s="162"/>
      <c r="R162" s="165"/>
      <c r="T162" s="166"/>
      <c r="U162" s="162"/>
      <c r="V162" s="162"/>
      <c r="W162" s="162"/>
      <c r="X162" s="162"/>
      <c r="Y162" s="162"/>
      <c r="Z162" s="162"/>
      <c r="AA162" s="167"/>
      <c r="AT162" s="168" t="s">
        <v>154</v>
      </c>
      <c r="AU162" s="168" t="s">
        <v>83</v>
      </c>
      <c r="AV162" s="10" t="s">
        <v>83</v>
      </c>
      <c r="AW162" s="10" t="s">
        <v>32</v>
      </c>
      <c r="AX162" s="10" t="s">
        <v>79</v>
      </c>
      <c r="AY162" s="168" t="s">
        <v>146</v>
      </c>
    </row>
    <row r="163" spans="2:65" s="1" customFormat="1" ht="22.5" customHeight="1">
      <c r="B163" s="130"/>
      <c r="C163" s="169" t="s">
        <v>249</v>
      </c>
      <c r="D163" s="169" t="s">
        <v>193</v>
      </c>
      <c r="E163" s="170" t="s">
        <v>723</v>
      </c>
      <c r="F163" s="265" t="s">
        <v>724</v>
      </c>
      <c r="G163" s="265"/>
      <c r="H163" s="265"/>
      <c r="I163" s="265"/>
      <c r="J163" s="171" t="s">
        <v>576</v>
      </c>
      <c r="K163" s="172">
        <v>1.215</v>
      </c>
      <c r="L163" s="266">
        <v>0</v>
      </c>
      <c r="M163" s="266"/>
      <c r="N163" s="266">
        <f>ROUND(L163*K163,2)</f>
        <v>0</v>
      </c>
      <c r="O163" s="246"/>
      <c r="P163" s="246"/>
      <c r="Q163" s="246"/>
      <c r="R163" s="132"/>
      <c r="T163" s="157" t="s">
        <v>5</v>
      </c>
      <c r="U163" s="43" t="s">
        <v>39</v>
      </c>
      <c r="V163" s="158">
        <v>0</v>
      </c>
      <c r="W163" s="158">
        <f>V163*K163</f>
        <v>0</v>
      </c>
      <c r="X163" s="158">
        <v>0.001</v>
      </c>
      <c r="Y163" s="158">
        <f>X163*K163</f>
        <v>0.0012150000000000002</v>
      </c>
      <c r="Z163" s="158">
        <v>0</v>
      </c>
      <c r="AA163" s="159">
        <f>Z163*K163</f>
        <v>0</v>
      </c>
      <c r="AR163" s="20" t="s">
        <v>181</v>
      </c>
      <c r="AT163" s="20" t="s">
        <v>193</v>
      </c>
      <c r="AU163" s="20" t="s">
        <v>83</v>
      </c>
      <c r="AY163" s="20" t="s">
        <v>146</v>
      </c>
      <c r="BE163" s="160">
        <f>IF(U163="základní",N163,0)</f>
        <v>0</v>
      </c>
      <c r="BF163" s="160">
        <f>IF(U163="snížená",N163,0)</f>
        <v>0</v>
      </c>
      <c r="BG163" s="160">
        <f>IF(U163="zákl. přenesená",N163,0)</f>
        <v>0</v>
      </c>
      <c r="BH163" s="160">
        <f>IF(U163="sníž. přenesená",N163,0)</f>
        <v>0</v>
      </c>
      <c r="BI163" s="160">
        <f>IF(U163="nulová",N163,0)</f>
        <v>0</v>
      </c>
      <c r="BJ163" s="20" t="s">
        <v>79</v>
      </c>
      <c r="BK163" s="160">
        <f>ROUND(L163*K163,2)</f>
        <v>0</v>
      </c>
      <c r="BL163" s="20" t="s">
        <v>151</v>
      </c>
      <c r="BM163" s="20" t="s">
        <v>725</v>
      </c>
    </row>
    <row r="164" spans="2:51" s="12" customFormat="1" ht="22.5" customHeight="1">
      <c r="B164" s="184"/>
      <c r="C164" s="185"/>
      <c r="D164" s="185"/>
      <c r="E164" s="186" t="s">
        <v>5</v>
      </c>
      <c r="F164" s="276" t="s">
        <v>726</v>
      </c>
      <c r="G164" s="277"/>
      <c r="H164" s="277"/>
      <c r="I164" s="277"/>
      <c r="J164" s="185"/>
      <c r="K164" s="187" t="s">
        <v>5</v>
      </c>
      <c r="L164" s="185"/>
      <c r="M164" s="185"/>
      <c r="N164" s="185"/>
      <c r="O164" s="185"/>
      <c r="P164" s="185"/>
      <c r="Q164" s="185"/>
      <c r="R164" s="188"/>
      <c r="T164" s="189"/>
      <c r="U164" s="185"/>
      <c r="V164" s="185"/>
      <c r="W164" s="185"/>
      <c r="X164" s="185"/>
      <c r="Y164" s="185"/>
      <c r="Z164" s="185"/>
      <c r="AA164" s="190"/>
      <c r="AT164" s="191" t="s">
        <v>154</v>
      </c>
      <c r="AU164" s="191" t="s">
        <v>83</v>
      </c>
      <c r="AV164" s="12" t="s">
        <v>79</v>
      </c>
      <c r="AW164" s="12" t="s">
        <v>32</v>
      </c>
      <c r="AX164" s="12" t="s">
        <v>74</v>
      </c>
      <c r="AY164" s="191" t="s">
        <v>146</v>
      </c>
    </row>
    <row r="165" spans="2:51" s="10" customFormat="1" ht="22.5" customHeight="1">
      <c r="B165" s="161"/>
      <c r="C165" s="162"/>
      <c r="D165" s="162"/>
      <c r="E165" s="163" t="s">
        <v>5</v>
      </c>
      <c r="F165" s="260" t="s">
        <v>727</v>
      </c>
      <c r="G165" s="261"/>
      <c r="H165" s="261"/>
      <c r="I165" s="261"/>
      <c r="J165" s="162"/>
      <c r="K165" s="164">
        <v>1.215</v>
      </c>
      <c r="L165" s="162"/>
      <c r="M165" s="162"/>
      <c r="N165" s="162"/>
      <c r="O165" s="162"/>
      <c r="P165" s="162"/>
      <c r="Q165" s="162"/>
      <c r="R165" s="165"/>
      <c r="T165" s="166"/>
      <c r="U165" s="162"/>
      <c r="V165" s="162"/>
      <c r="W165" s="162"/>
      <c r="X165" s="162"/>
      <c r="Y165" s="162"/>
      <c r="Z165" s="162"/>
      <c r="AA165" s="167"/>
      <c r="AT165" s="168" t="s">
        <v>154</v>
      </c>
      <c r="AU165" s="168" t="s">
        <v>83</v>
      </c>
      <c r="AV165" s="10" t="s">
        <v>83</v>
      </c>
      <c r="AW165" s="10" t="s">
        <v>32</v>
      </c>
      <c r="AX165" s="10" t="s">
        <v>79</v>
      </c>
      <c r="AY165" s="168" t="s">
        <v>146</v>
      </c>
    </row>
    <row r="166" spans="2:65" s="1" customFormat="1" ht="22.5" customHeight="1">
      <c r="B166" s="130"/>
      <c r="C166" s="153" t="s">
        <v>253</v>
      </c>
      <c r="D166" s="153" t="s">
        <v>147</v>
      </c>
      <c r="E166" s="154" t="s">
        <v>728</v>
      </c>
      <c r="F166" s="247" t="s">
        <v>729</v>
      </c>
      <c r="G166" s="247"/>
      <c r="H166" s="247"/>
      <c r="I166" s="247"/>
      <c r="J166" s="155" t="s">
        <v>227</v>
      </c>
      <c r="K166" s="156">
        <v>8.1</v>
      </c>
      <c r="L166" s="246">
        <v>0</v>
      </c>
      <c r="M166" s="246"/>
      <c r="N166" s="246">
        <f>ROUND(L166*K166,2)</f>
        <v>0</v>
      </c>
      <c r="O166" s="246"/>
      <c r="P166" s="246"/>
      <c r="Q166" s="246"/>
      <c r="R166" s="132"/>
      <c r="T166" s="157" t="s">
        <v>5</v>
      </c>
      <c r="U166" s="43" t="s">
        <v>39</v>
      </c>
      <c r="V166" s="158">
        <v>0.018</v>
      </c>
      <c r="W166" s="158">
        <f>V166*K166</f>
        <v>0.14579999999999999</v>
      </c>
      <c r="X166" s="158">
        <v>0</v>
      </c>
      <c r="Y166" s="158">
        <f>X166*K166</f>
        <v>0</v>
      </c>
      <c r="Z166" s="158">
        <v>0</v>
      </c>
      <c r="AA166" s="159">
        <f>Z166*K166</f>
        <v>0</v>
      </c>
      <c r="AR166" s="20" t="s">
        <v>151</v>
      </c>
      <c r="AT166" s="20" t="s">
        <v>147</v>
      </c>
      <c r="AU166" s="20" t="s">
        <v>83</v>
      </c>
      <c r="AY166" s="20" t="s">
        <v>146</v>
      </c>
      <c r="BE166" s="160">
        <f>IF(U166="základní",N166,0)</f>
        <v>0</v>
      </c>
      <c r="BF166" s="160">
        <f>IF(U166="snížená",N166,0)</f>
        <v>0</v>
      </c>
      <c r="BG166" s="160">
        <f>IF(U166="zákl. přenesená",N166,0)</f>
        <v>0</v>
      </c>
      <c r="BH166" s="160">
        <f>IF(U166="sníž. přenesená",N166,0)</f>
        <v>0</v>
      </c>
      <c r="BI166" s="160">
        <f>IF(U166="nulová",N166,0)</f>
        <v>0</v>
      </c>
      <c r="BJ166" s="20" t="s">
        <v>79</v>
      </c>
      <c r="BK166" s="160">
        <f>ROUND(L166*K166,2)</f>
        <v>0</v>
      </c>
      <c r="BL166" s="20" t="s">
        <v>151</v>
      </c>
      <c r="BM166" s="20" t="s">
        <v>730</v>
      </c>
    </row>
    <row r="167" spans="2:51" s="10" customFormat="1" ht="22.5" customHeight="1">
      <c r="B167" s="161"/>
      <c r="C167" s="162"/>
      <c r="D167" s="162"/>
      <c r="E167" s="163" t="s">
        <v>5</v>
      </c>
      <c r="F167" s="248" t="s">
        <v>668</v>
      </c>
      <c r="G167" s="249"/>
      <c r="H167" s="249"/>
      <c r="I167" s="249"/>
      <c r="J167" s="162"/>
      <c r="K167" s="164">
        <v>8.1</v>
      </c>
      <c r="L167" s="162"/>
      <c r="M167" s="162"/>
      <c r="N167" s="162"/>
      <c r="O167" s="162"/>
      <c r="P167" s="162"/>
      <c r="Q167" s="162"/>
      <c r="R167" s="165"/>
      <c r="T167" s="166"/>
      <c r="U167" s="162"/>
      <c r="V167" s="162"/>
      <c r="W167" s="162"/>
      <c r="X167" s="162"/>
      <c r="Y167" s="162"/>
      <c r="Z167" s="162"/>
      <c r="AA167" s="167"/>
      <c r="AT167" s="168" t="s">
        <v>154</v>
      </c>
      <c r="AU167" s="168" t="s">
        <v>83</v>
      </c>
      <c r="AV167" s="10" t="s">
        <v>83</v>
      </c>
      <c r="AW167" s="10" t="s">
        <v>32</v>
      </c>
      <c r="AX167" s="10" t="s">
        <v>79</v>
      </c>
      <c r="AY167" s="168" t="s">
        <v>146</v>
      </c>
    </row>
    <row r="168" spans="2:65" s="1" customFormat="1" ht="22.5" customHeight="1">
      <c r="B168" s="130"/>
      <c r="C168" s="153" t="s">
        <v>257</v>
      </c>
      <c r="D168" s="153" t="s">
        <v>147</v>
      </c>
      <c r="E168" s="154" t="s">
        <v>731</v>
      </c>
      <c r="F168" s="247" t="s">
        <v>732</v>
      </c>
      <c r="G168" s="247"/>
      <c r="H168" s="247"/>
      <c r="I168" s="247"/>
      <c r="J168" s="155" t="s">
        <v>227</v>
      </c>
      <c r="K168" s="156">
        <v>40.5</v>
      </c>
      <c r="L168" s="246">
        <v>0</v>
      </c>
      <c r="M168" s="246"/>
      <c r="N168" s="246">
        <f>ROUND(L168*K168,2)</f>
        <v>0</v>
      </c>
      <c r="O168" s="246"/>
      <c r="P168" s="246"/>
      <c r="Q168" s="246"/>
      <c r="R168" s="132"/>
      <c r="T168" s="157" t="s">
        <v>5</v>
      </c>
      <c r="U168" s="43" t="s">
        <v>39</v>
      </c>
      <c r="V168" s="158">
        <v>0.015</v>
      </c>
      <c r="W168" s="158">
        <f>V168*K168</f>
        <v>0.6074999999999999</v>
      </c>
      <c r="X168" s="158">
        <v>0</v>
      </c>
      <c r="Y168" s="158">
        <f>X168*K168</f>
        <v>0</v>
      </c>
      <c r="Z168" s="158">
        <v>0</v>
      </c>
      <c r="AA168" s="159">
        <f>Z168*K168</f>
        <v>0</v>
      </c>
      <c r="AR168" s="20" t="s">
        <v>151</v>
      </c>
      <c r="AT168" s="20" t="s">
        <v>147</v>
      </c>
      <c r="AU168" s="20" t="s">
        <v>83</v>
      </c>
      <c r="AY168" s="20" t="s">
        <v>146</v>
      </c>
      <c r="BE168" s="160">
        <f>IF(U168="základní",N168,0)</f>
        <v>0</v>
      </c>
      <c r="BF168" s="160">
        <f>IF(U168="snížená",N168,0)</f>
        <v>0</v>
      </c>
      <c r="BG168" s="160">
        <f>IF(U168="zákl. přenesená",N168,0)</f>
        <v>0</v>
      </c>
      <c r="BH168" s="160">
        <f>IF(U168="sníž. přenesená",N168,0)</f>
        <v>0</v>
      </c>
      <c r="BI168" s="160">
        <f>IF(U168="nulová",N168,0)</f>
        <v>0</v>
      </c>
      <c r="BJ168" s="20" t="s">
        <v>79</v>
      </c>
      <c r="BK168" s="160">
        <f>ROUND(L168*K168,2)</f>
        <v>0</v>
      </c>
      <c r="BL168" s="20" t="s">
        <v>151</v>
      </c>
      <c r="BM168" s="20" t="s">
        <v>733</v>
      </c>
    </row>
    <row r="169" spans="2:63" s="9" customFormat="1" ht="29.25" customHeight="1">
      <c r="B169" s="142"/>
      <c r="C169" s="143"/>
      <c r="D169" s="152" t="s">
        <v>640</v>
      </c>
      <c r="E169" s="152"/>
      <c r="F169" s="152"/>
      <c r="G169" s="152"/>
      <c r="H169" s="152"/>
      <c r="I169" s="152"/>
      <c r="J169" s="152"/>
      <c r="K169" s="152"/>
      <c r="L169" s="152"/>
      <c r="M169" s="152"/>
      <c r="N169" s="250">
        <f>BK169</f>
        <v>0</v>
      </c>
      <c r="O169" s="251"/>
      <c r="P169" s="251"/>
      <c r="Q169" s="251"/>
      <c r="R169" s="145"/>
      <c r="T169" s="146"/>
      <c r="U169" s="143"/>
      <c r="V169" s="143"/>
      <c r="W169" s="147">
        <f>SUM(W170:W171)</f>
        <v>7.70445</v>
      </c>
      <c r="X169" s="143"/>
      <c r="Y169" s="147">
        <f>SUM(Y170:Y171)</f>
        <v>0</v>
      </c>
      <c r="Z169" s="143"/>
      <c r="AA169" s="148">
        <f>SUM(AA170:AA171)</f>
        <v>0</v>
      </c>
      <c r="AR169" s="149" t="s">
        <v>79</v>
      </c>
      <c r="AT169" s="150" t="s">
        <v>73</v>
      </c>
      <c r="AU169" s="150" t="s">
        <v>79</v>
      </c>
      <c r="AY169" s="149" t="s">
        <v>146</v>
      </c>
      <c r="BK169" s="151">
        <f>SUM(BK170:BK171)</f>
        <v>0</v>
      </c>
    </row>
    <row r="170" spans="2:65" s="1" customFormat="1" ht="22.5" customHeight="1">
      <c r="B170" s="130"/>
      <c r="C170" s="153" t="s">
        <v>262</v>
      </c>
      <c r="D170" s="153" t="s">
        <v>147</v>
      </c>
      <c r="E170" s="154" t="s">
        <v>734</v>
      </c>
      <c r="F170" s="247" t="s">
        <v>735</v>
      </c>
      <c r="G170" s="247"/>
      <c r="H170" s="247"/>
      <c r="I170" s="247"/>
      <c r="J170" s="155" t="s">
        <v>150</v>
      </c>
      <c r="K170" s="156">
        <v>5.85</v>
      </c>
      <c r="L170" s="246">
        <v>0</v>
      </c>
      <c r="M170" s="246"/>
      <c r="N170" s="246">
        <f>ROUND(L170*K170,2)</f>
        <v>0</v>
      </c>
      <c r="O170" s="246"/>
      <c r="P170" s="246"/>
      <c r="Q170" s="246"/>
      <c r="R170" s="132"/>
      <c r="T170" s="157" t="s">
        <v>5</v>
      </c>
      <c r="U170" s="43" t="s">
        <v>39</v>
      </c>
      <c r="V170" s="158">
        <v>1.317</v>
      </c>
      <c r="W170" s="158">
        <f>V170*K170</f>
        <v>7.70445</v>
      </c>
      <c r="X170" s="158">
        <v>0</v>
      </c>
      <c r="Y170" s="158">
        <f>X170*K170</f>
        <v>0</v>
      </c>
      <c r="Z170" s="158">
        <v>0</v>
      </c>
      <c r="AA170" s="159">
        <f>Z170*K170</f>
        <v>0</v>
      </c>
      <c r="AR170" s="20" t="s">
        <v>151</v>
      </c>
      <c r="AT170" s="20" t="s">
        <v>147</v>
      </c>
      <c r="AU170" s="20" t="s">
        <v>83</v>
      </c>
      <c r="AY170" s="20" t="s">
        <v>146</v>
      </c>
      <c r="BE170" s="160">
        <f>IF(U170="základní",N170,0)</f>
        <v>0</v>
      </c>
      <c r="BF170" s="160">
        <f>IF(U170="snížená",N170,0)</f>
        <v>0</v>
      </c>
      <c r="BG170" s="160">
        <f>IF(U170="zákl. přenesená",N170,0)</f>
        <v>0</v>
      </c>
      <c r="BH170" s="160">
        <f>IF(U170="sníž. přenesená",N170,0)</f>
        <v>0</v>
      </c>
      <c r="BI170" s="160">
        <f>IF(U170="nulová",N170,0)</f>
        <v>0</v>
      </c>
      <c r="BJ170" s="20" t="s">
        <v>79</v>
      </c>
      <c r="BK170" s="160">
        <f>ROUND(L170*K170,2)</f>
        <v>0</v>
      </c>
      <c r="BL170" s="20" t="s">
        <v>151</v>
      </c>
      <c r="BM170" s="20" t="s">
        <v>736</v>
      </c>
    </row>
    <row r="171" spans="2:51" s="10" customFormat="1" ht="22.5" customHeight="1">
      <c r="B171" s="161"/>
      <c r="C171" s="162"/>
      <c r="D171" s="162"/>
      <c r="E171" s="163" t="s">
        <v>5</v>
      </c>
      <c r="F171" s="248" t="s">
        <v>737</v>
      </c>
      <c r="G171" s="249"/>
      <c r="H171" s="249"/>
      <c r="I171" s="249"/>
      <c r="J171" s="162"/>
      <c r="K171" s="164">
        <v>5.85</v>
      </c>
      <c r="L171" s="162"/>
      <c r="M171" s="162"/>
      <c r="N171" s="162"/>
      <c r="O171" s="162"/>
      <c r="P171" s="162"/>
      <c r="Q171" s="162"/>
      <c r="R171" s="165"/>
      <c r="T171" s="166"/>
      <c r="U171" s="162"/>
      <c r="V171" s="162"/>
      <c r="W171" s="162"/>
      <c r="X171" s="162"/>
      <c r="Y171" s="162"/>
      <c r="Z171" s="162"/>
      <c r="AA171" s="167"/>
      <c r="AT171" s="168" t="s">
        <v>154</v>
      </c>
      <c r="AU171" s="168" t="s">
        <v>83</v>
      </c>
      <c r="AV171" s="10" t="s">
        <v>83</v>
      </c>
      <c r="AW171" s="10" t="s">
        <v>32</v>
      </c>
      <c r="AX171" s="10" t="s">
        <v>79</v>
      </c>
      <c r="AY171" s="168" t="s">
        <v>146</v>
      </c>
    </row>
    <row r="172" spans="2:63" s="9" customFormat="1" ht="29.25" customHeight="1">
      <c r="B172" s="142"/>
      <c r="C172" s="143"/>
      <c r="D172" s="152" t="s">
        <v>641</v>
      </c>
      <c r="E172" s="152"/>
      <c r="F172" s="152"/>
      <c r="G172" s="152"/>
      <c r="H172" s="152"/>
      <c r="I172" s="152"/>
      <c r="J172" s="152"/>
      <c r="K172" s="152"/>
      <c r="L172" s="152"/>
      <c r="M172" s="152"/>
      <c r="N172" s="254">
        <f>BK172</f>
        <v>0</v>
      </c>
      <c r="O172" s="255"/>
      <c r="P172" s="255"/>
      <c r="Q172" s="255"/>
      <c r="R172" s="145"/>
      <c r="T172" s="146"/>
      <c r="U172" s="143"/>
      <c r="V172" s="143"/>
      <c r="W172" s="147">
        <f>SUM(W173:W176)</f>
        <v>27.811999999999998</v>
      </c>
      <c r="X172" s="143"/>
      <c r="Y172" s="147">
        <f>SUM(Y173:Y176)</f>
        <v>3.434</v>
      </c>
      <c r="Z172" s="143"/>
      <c r="AA172" s="148">
        <f>SUM(AA173:AA176)</f>
        <v>0</v>
      </c>
      <c r="AR172" s="149" t="s">
        <v>79</v>
      </c>
      <c r="AT172" s="150" t="s">
        <v>73</v>
      </c>
      <c r="AU172" s="150" t="s">
        <v>79</v>
      </c>
      <c r="AY172" s="149" t="s">
        <v>146</v>
      </c>
      <c r="BK172" s="151">
        <f>SUM(BK173:BK176)</f>
        <v>0</v>
      </c>
    </row>
    <row r="173" spans="2:65" s="1" customFormat="1" ht="22.5" customHeight="1">
      <c r="B173" s="130"/>
      <c r="C173" s="153" t="s">
        <v>266</v>
      </c>
      <c r="D173" s="153" t="s">
        <v>147</v>
      </c>
      <c r="E173" s="154" t="s">
        <v>738</v>
      </c>
      <c r="F173" s="247" t="s">
        <v>739</v>
      </c>
      <c r="G173" s="247"/>
      <c r="H173" s="247"/>
      <c r="I173" s="247"/>
      <c r="J173" s="155" t="s">
        <v>227</v>
      </c>
      <c r="K173" s="156">
        <v>34</v>
      </c>
      <c r="L173" s="246">
        <v>0</v>
      </c>
      <c r="M173" s="246"/>
      <c r="N173" s="246">
        <f>ROUND(L173*K173,2)</f>
        <v>0</v>
      </c>
      <c r="O173" s="246"/>
      <c r="P173" s="246"/>
      <c r="Q173" s="246"/>
      <c r="R173" s="132"/>
      <c r="T173" s="157" t="s">
        <v>5</v>
      </c>
      <c r="U173" s="43" t="s">
        <v>39</v>
      </c>
      <c r="V173" s="158">
        <v>0.041</v>
      </c>
      <c r="W173" s="158">
        <f>V173*K173</f>
        <v>1.3940000000000001</v>
      </c>
      <c r="X173" s="158">
        <v>0</v>
      </c>
      <c r="Y173" s="158">
        <f>X173*K173</f>
        <v>0</v>
      </c>
      <c r="Z173" s="158">
        <v>0</v>
      </c>
      <c r="AA173" s="159">
        <f>Z173*K173</f>
        <v>0</v>
      </c>
      <c r="AR173" s="20" t="s">
        <v>151</v>
      </c>
      <c r="AT173" s="20" t="s">
        <v>147</v>
      </c>
      <c r="AU173" s="20" t="s">
        <v>83</v>
      </c>
      <c r="AY173" s="20" t="s">
        <v>146</v>
      </c>
      <c r="BE173" s="160">
        <f>IF(U173="základní",N173,0)</f>
        <v>0</v>
      </c>
      <c r="BF173" s="160">
        <f>IF(U173="snížená",N173,0)</f>
        <v>0</v>
      </c>
      <c r="BG173" s="160">
        <f>IF(U173="zákl. přenesená",N173,0)</f>
        <v>0</v>
      </c>
      <c r="BH173" s="160">
        <f>IF(U173="sníž. přenesená",N173,0)</f>
        <v>0</v>
      </c>
      <c r="BI173" s="160">
        <f>IF(U173="nulová",N173,0)</f>
        <v>0</v>
      </c>
      <c r="BJ173" s="20" t="s">
        <v>79</v>
      </c>
      <c r="BK173" s="160">
        <f>ROUND(L173*K173,2)</f>
        <v>0</v>
      </c>
      <c r="BL173" s="20" t="s">
        <v>151</v>
      </c>
      <c r="BM173" s="20" t="s">
        <v>740</v>
      </c>
    </row>
    <row r="174" spans="2:51" s="10" customFormat="1" ht="22.5" customHeight="1">
      <c r="B174" s="161"/>
      <c r="C174" s="162"/>
      <c r="D174" s="162"/>
      <c r="E174" s="163" t="s">
        <v>5</v>
      </c>
      <c r="F174" s="248" t="s">
        <v>647</v>
      </c>
      <c r="G174" s="249"/>
      <c r="H174" s="249"/>
      <c r="I174" s="249"/>
      <c r="J174" s="162"/>
      <c r="K174" s="164">
        <v>34</v>
      </c>
      <c r="L174" s="162"/>
      <c r="M174" s="162"/>
      <c r="N174" s="162"/>
      <c r="O174" s="162"/>
      <c r="P174" s="162"/>
      <c r="Q174" s="162"/>
      <c r="R174" s="165"/>
      <c r="T174" s="166"/>
      <c r="U174" s="162"/>
      <c r="V174" s="162"/>
      <c r="W174" s="162"/>
      <c r="X174" s="162"/>
      <c r="Y174" s="162"/>
      <c r="Z174" s="162"/>
      <c r="AA174" s="167"/>
      <c r="AT174" s="168" t="s">
        <v>154</v>
      </c>
      <c r="AU174" s="168" t="s">
        <v>83</v>
      </c>
      <c r="AV174" s="10" t="s">
        <v>83</v>
      </c>
      <c r="AW174" s="10" t="s">
        <v>32</v>
      </c>
      <c r="AX174" s="10" t="s">
        <v>79</v>
      </c>
      <c r="AY174" s="168" t="s">
        <v>146</v>
      </c>
    </row>
    <row r="175" spans="2:65" s="1" customFormat="1" ht="44.25" customHeight="1">
      <c r="B175" s="130"/>
      <c r="C175" s="153" t="s">
        <v>270</v>
      </c>
      <c r="D175" s="153" t="s">
        <v>147</v>
      </c>
      <c r="E175" s="154" t="s">
        <v>741</v>
      </c>
      <c r="F175" s="247" t="s">
        <v>742</v>
      </c>
      <c r="G175" s="247"/>
      <c r="H175" s="247"/>
      <c r="I175" s="247"/>
      <c r="J175" s="155" t="s">
        <v>227</v>
      </c>
      <c r="K175" s="156">
        <v>34</v>
      </c>
      <c r="L175" s="246">
        <v>0</v>
      </c>
      <c r="M175" s="246"/>
      <c r="N175" s="246">
        <f>ROUND(L175*K175,2)</f>
        <v>0</v>
      </c>
      <c r="O175" s="246"/>
      <c r="P175" s="246"/>
      <c r="Q175" s="246"/>
      <c r="R175" s="132"/>
      <c r="T175" s="157" t="s">
        <v>5</v>
      </c>
      <c r="U175" s="43" t="s">
        <v>39</v>
      </c>
      <c r="V175" s="158">
        <v>0.777</v>
      </c>
      <c r="W175" s="158">
        <f>V175*K175</f>
        <v>26.418</v>
      </c>
      <c r="X175" s="158">
        <v>0.101</v>
      </c>
      <c r="Y175" s="158">
        <f>X175*K175</f>
        <v>3.434</v>
      </c>
      <c r="Z175" s="158">
        <v>0</v>
      </c>
      <c r="AA175" s="159">
        <f>Z175*K175</f>
        <v>0</v>
      </c>
      <c r="AR175" s="20" t="s">
        <v>151</v>
      </c>
      <c r="AT175" s="20" t="s">
        <v>147</v>
      </c>
      <c r="AU175" s="20" t="s">
        <v>83</v>
      </c>
      <c r="AY175" s="20" t="s">
        <v>146</v>
      </c>
      <c r="BE175" s="160">
        <f>IF(U175="základní",N175,0)</f>
        <v>0</v>
      </c>
      <c r="BF175" s="160">
        <f>IF(U175="snížená",N175,0)</f>
        <v>0</v>
      </c>
      <c r="BG175" s="160">
        <f>IF(U175="zákl. přenesená",N175,0)</f>
        <v>0</v>
      </c>
      <c r="BH175" s="160">
        <f>IF(U175="sníž. přenesená",N175,0)</f>
        <v>0</v>
      </c>
      <c r="BI175" s="160">
        <f>IF(U175="nulová",N175,0)</f>
        <v>0</v>
      </c>
      <c r="BJ175" s="20" t="s">
        <v>79</v>
      </c>
      <c r="BK175" s="160">
        <f>ROUND(L175*K175,2)</f>
        <v>0</v>
      </c>
      <c r="BL175" s="20" t="s">
        <v>151</v>
      </c>
      <c r="BM175" s="20" t="s">
        <v>743</v>
      </c>
    </row>
    <row r="176" spans="2:51" s="10" customFormat="1" ht="22.5" customHeight="1">
      <c r="B176" s="161"/>
      <c r="C176" s="162"/>
      <c r="D176" s="162"/>
      <c r="E176" s="163" t="s">
        <v>5</v>
      </c>
      <c r="F176" s="248" t="s">
        <v>647</v>
      </c>
      <c r="G176" s="249"/>
      <c r="H176" s="249"/>
      <c r="I176" s="249"/>
      <c r="J176" s="162"/>
      <c r="K176" s="164">
        <v>34</v>
      </c>
      <c r="L176" s="162"/>
      <c r="M176" s="162"/>
      <c r="N176" s="162"/>
      <c r="O176" s="162"/>
      <c r="P176" s="162"/>
      <c r="Q176" s="162"/>
      <c r="R176" s="165"/>
      <c r="T176" s="166"/>
      <c r="U176" s="162"/>
      <c r="V176" s="162"/>
      <c r="W176" s="162"/>
      <c r="X176" s="162"/>
      <c r="Y176" s="162"/>
      <c r="Z176" s="162"/>
      <c r="AA176" s="167"/>
      <c r="AT176" s="168" t="s">
        <v>154</v>
      </c>
      <c r="AU176" s="168" t="s">
        <v>83</v>
      </c>
      <c r="AV176" s="10" t="s">
        <v>83</v>
      </c>
      <c r="AW176" s="10" t="s">
        <v>32</v>
      </c>
      <c r="AX176" s="10" t="s">
        <v>79</v>
      </c>
      <c r="AY176" s="168" t="s">
        <v>146</v>
      </c>
    </row>
    <row r="177" spans="2:63" s="9" customFormat="1" ht="29.25" customHeight="1">
      <c r="B177" s="142"/>
      <c r="C177" s="143"/>
      <c r="D177" s="152" t="s">
        <v>642</v>
      </c>
      <c r="E177" s="152"/>
      <c r="F177" s="152"/>
      <c r="G177" s="152"/>
      <c r="H177" s="152"/>
      <c r="I177" s="152"/>
      <c r="J177" s="152"/>
      <c r="K177" s="152"/>
      <c r="L177" s="152"/>
      <c r="M177" s="152"/>
      <c r="N177" s="254">
        <f>BK177</f>
        <v>0</v>
      </c>
      <c r="O177" s="255"/>
      <c r="P177" s="255"/>
      <c r="Q177" s="255"/>
      <c r="R177" s="145"/>
      <c r="T177" s="146"/>
      <c r="U177" s="143"/>
      <c r="V177" s="143"/>
      <c r="W177" s="147">
        <f>SUM(W178:W182)</f>
        <v>94.71000000000001</v>
      </c>
      <c r="X177" s="143"/>
      <c r="Y177" s="147">
        <f>SUM(Y178:Y182)</f>
        <v>1.1962000000000002</v>
      </c>
      <c r="Z177" s="143"/>
      <c r="AA177" s="148">
        <f>SUM(AA178:AA182)</f>
        <v>0</v>
      </c>
      <c r="AR177" s="149" t="s">
        <v>79</v>
      </c>
      <c r="AT177" s="150" t="s">
        <v>73</v>
      </c>
      <c r="AU177" s="150" t="s">
        <v>79</v>
      </c>
      <c r="AY177" s="149" t="s">
        <v>146</v>
      </c>
      <c r="BK177" s="151">
        <f>SUM(BK178:BK182)</f>
        <v>0</v>
      </c>
    </row>
    <row r="178" spans="2:65" s="1" customFormat="1" ht="31.5" customHeight="1">
      <c r="B178" s="130"/>
      <c r="C178" s="153" t="s">
        <v>274</v>
      </c>
      <c r="D178" s="153" t="s">
        <v>147</v>
      </c>
      <c r="E178" s="154" t="s">
        <v>744</v>
      </c>
      <c r="F178" s="247" t="s">
        <v>745</v>
      </c>
      <c r="G178" s="247"/>
      <c r="H178" s="247"/>
      <c r="I178" s="247"/>
      <c r="J178" s="155" t="s">
        <v>184</v>
      </c>
      <c r="K178" s="156">
        <v>105</v>
      </c>
      <c r="L178" s="246">
        <v>0</v>
      </c>
      <c r="M178" s="246"/>
      <c r="N178" s="246">
        <f>ROUND(L178*K178,2)</f>
        <v>0</v>
      </c>
      <c r="O178" s="246"/>
      <c r="P178" s="246"/>
      <c r="Q178" s="246"/>
      <c r="R178" s="132"/>
      <c r="T178" s="157" t="s">
        <v>5</v>
      </c>
      <c r="U178" s="43" t="s">
        <v>39</v>
      </c>
      <c r="V178" s="158">
        <v>0.796</v>
      </c>
      <c r="W178" s="158">
        <f>V178*K178</f>
        <v>83.58</v>
      </c>
      <c r="X178" s="158">
        <v>0.00044</v>
      </c>
      <c r="Y178" s="158">
        <f>X178*K178</f>
        <v>0.046200000000000005</v>
      </c>
      <c r="Z178" s="158">
        <v>0</v>
      </c>
      <c r="AA178" s="159">
        <f>Z178*K178</f>
        <v>0</v>
      </c>
      <c r="AR178" s="20" t="s">
        <v>151</v>
      </c>
      <c r="AT178" s="20" t="s">
        <v>147</v>
      </c>
      <c r="AU178" s="20" t="s">
        <v>83</v>
      </c>
      <c r="AY178" s="20" t="s">
        <v>146</v>
      </c>
      <c r="BE178" s="160">
        <f>IF(U178="základní",N178,0)</f>
        <v>0</v>
      </c>
      <c r="BF178" s="160">
        <f>IF(U178="snížená",N178,0)</f>
        <v>0</v>
      </c>
      <c r="BG178" s="160">
        <f>IF(U178="zákl. přenesená",N178,0)</f>
        <v>0</v>
      </c>
      <c r="BH178" s="160">
        <f>IF(U178="sníž. přenesená",N178,0)</f>
        <v>0</v>
      </c>
      <c r="BI178" s="160">
        <f>IF(U178="nulová",N178,0)</f>
        <v>0</v>
      </c>
      <c r="BJ178" s="20" t="s">
        <v>79</v>
      </c>
      <c r="BK178" s="160">
        <f>ROUND(L178*K178,2)</f>
        <v>0</v>
      </c>
      <c r="BL178" s="20" t="s">
        <v>151</v>
      </c>
      <c r="BM178" s="20" t="s">
        <v>746</v>
      </c>
    </row>
    <row r="179" spans="2:65" s="1" customFormat="1" ht="30.75" customHeight="1">
      <c r="B179" s="130"/>
      <c r="C179" s="169" t="s">
        <v>277</v>
      </c>
      <c r="D179" s="169" t="s">
        <v>193</v>
      </c>
      <c r="E179" s="170" t="s">
        <v>747</v>
      </c>
      <c r="F179" s="265" t="s">
        <v>804</v>
      </c>
      <c r="G179" s="265"/>
      <c r="H179" s="265"/>
      <c r="I179" s="265"/>
      <c r="J179" s="171" t="s">
        <v>184</v>
      </c>
      <c r="K179" s="172">
        <v>105</v>
      </c>
      <c r="L179" s="266">
        <v>0</v>
      </c>
      <c r="M179" s="266"/>
      <c r="N179" s="266">
        <f>ROUND(L179*K179,2)</f>
        <v>0</v>
      </c>
      <c r="O179" s="246"/>
      <c r="P179" s="246"/>
      <c r="Q179" s="246"/>
      <c r="R179" s="132"/>
      <c r="T179" s="157" t="s">
        <v>5</v>
      </c>
      <c r="U179" s="43" t="s">
        <v>39</v>
      </c>
      <c r="V179" s="158">
        <v>0</v>
      </c>
      <c r="W179" s="158">
        <f>V179*K179</f>
        <v>0</v>
      </c>
      <c r="X179" s="158">
        <v>0.01</v>
      </c>
      <c r="Y179" s="158">
        <f>X179*K179</f>
        <v>1.05</v>
      </c>
      <c r="Z179" s="158">
        <v>0</v>
      </c>
      <c r="AA179" s="159">
        <f>Z179*K179</f>
        <v>0</v>
      </c>
      <c r="AR179" s="20" t="s">
        <v>748</v>
      </c>
      <c r="AT179" s="20" t="s">
        <v>193</v>
      </c>
      <c r="AU179" s="20" t="s">
        <v>83</v>
      </c>
      <c r="AY179" s="20" t="s">
        <v>146</v>
      </c>
      <c r="BE179" s="160">
        <f>IF(U179="základní",N179,0)</f>
        <v>0</v>
      </c>
      <c r="BF179" s="160">
        <f>IF(U179="snížená",N179,0)</f>
        <v>0</v>
      </c>
      <c r="BG179" s="160">
        <f>IF(U179="zákl. přenesená",N179,0)</f>
        <v>0</v>
      </c>
      <c r="BH179" s="160">
        <f>IF(U179="sníž. přenesená",N179,0)</f>
        <v>0</v>
      </c>
      <c r="BI179" s="160">
        <f>IF(U179="nulová",N179,0)</f>
        <v>0</v>
      </c>
      <c r="BJ179" s="20" t="s">
        <v>79</v>
      </c>
      <c r="BK179" s="160">
        <f>ROUND(L179*K179,2)</f>
        <v>0</v>
      </c>
      <c r="BL179" s="20" t="s">
        <v>394</v>
      </c>
      <c r="BM179" s="20" t="s">
        <v>749</v>
      </c>
    </row>
    <row r="180" spans="2:65" s="1" customFormat="1" ht="22.5" customHeight="1">
      <c r="B180" s="130"/>
      <c r="C180" s="169" t="s">
        <v>196</v>
      </c>
      <c r="D180" s="169" t="s">
        <v>193</v>
      </c>
      <c r="E180" s="170" t="s">
        <v>750</v>
      </c>
      <c r="F180" s="265" t="s">
        <v>751</v>
      </c>
      <c r="G180" s="265"/>
      <c r="H180" s="265"/>
      <c r="I180" s="265"/>
      <c r="J180" s="171" t="s">
        <v>178</v>
      </c>
      <c r="K180" s="172">
        <v>1</v>
      </c>
      <c r="L180" s="266">
        <v>0</v>
      </c>
      <c r="M180" s="266"/>
      <c r="N180" s="266">
        <f>ROUND(L180*K180,2)</f>
        <v>0</v>
      </c>
      <c r="O180" s="246"/>
      <c r="P180" s="246"/>
      <c r="Q180" s="246"/>
      <c r="R180" s="132"/>
      <c r="T180" s="157" t="s">
        <v>5</v>
      </c>
      <c r="U180" s="43" t="s">
        <v>39</v>
      </c>
      <c r="V180" s="158">
        <v>0</v>
      </c>
      <c r="W180" s="158">
        <f>V180*K180</f>
        <v>0</v>
      </c>
      <c r="X180" s="158">
        <v>0.1</v>
      </c>
      <c r="Y180" s="158">
        <f>X180*K180</f>
        <v>0.1</v>
      </c>
      <c r="Z180" s="158">
        <v>0</v>
      </c>
      <c r="AA180" s="159">
        <f>Z180*K180</f>
        <v>0</v>
      </c>
      <c r="AR180" s="20" t="s">
        <v>748</v>
      </c>
      <c r="AT180" s="20" t="s">
        <v>193</v>
      </c>
      <c r="AU180" s="20" t="s">
        <v>83</v>
      </c>
      <c r="AY180" s="20" t="s">
        <v>146</v>
      </c>
      <c r="BE180" s="160">
        <f>IF(U180="základní",N180,0)</f>
        <v>0</v>
      </c>
      <c r="BF180" s="160">
        <f>IF(U180="snížená",N180,0)</f>
        <v>0</v>
      </c>
      <c r="BG180" s="160">
        <f>IF(U180="zákl. přenesená",N180,0)</f>
        <v>0</v>
      </c>
      <c r="BH180" s="160">
        <f>IF(U180="sníž. přenesená",N180,0)</f>
        <v>0</v>
      </c>
      <c r="BI180" s="160">
        <f>IF(U180="nulová",N180,0)</f>
        <v>0</v>
      </c>
      <c r="BJ180" s="20" t="s">
        <v>79</v>
      </c>
      <c r="BK180" s="160">
        <f>ROUND(L180*K180,2)</f>
        <v>0</v>
      </c>
      <c r="BL180" s="20" t="s">
        <v>394</v>
      </c>
      <c r="BM180" s="20" t="s">
        <v>752</v>
      </c>
    </row>
    <row r="181" spans="2:65" s="1" customFormat="1" ht="22.5" customHeight="1">
      <c r="B181" s="130"/>
      <c r="C181" s="153" t="s">
        <v>285</v>
      </c>
      <c r="D181" s="153" t="s">
        <v>147</v>
      </c>
      <c r="E181" s="154" t="s">
        <v>753</v>
      </c>
      <c r="F181" s="247" t="s">
        <v>754</v>
      </c>
      <c r="G181" s="247"/>
      <c r="H181" s="247"/>
      <c r="I181" s="247"/>
      <c r="J181" s="155" t="s">
        <v>184</v>
      </c>
      <c r="K181" s="156">
        <v>105</v>
      </c>
      <c r="L181" s="246">
        <v>0</v>
      </c>
      <c r="M181" s="246"/>
      <c r="N181" s="246">
        <f>ROUND(L181*K181,2)</f>
        <v>0</v>
      </c>
      <c r="O181" s="246"/>
      <c r="P181" s="246"/>
      <c r="Q181" s="246"/>
      <c r="R181" s="132"/>
      <c r="T181" s="157" t="s">
        <v>5</v>
      </c>
      <c r="U181" s="43" t="s">
        <v>39</v>
      </c>
      <c r="V181" s="158">
        <v>0.062</v>
      </c>
      <c r="W181" s="158">
        <f>V181*K181</f>
        <v>6.51</v>
      </c>
      <c r="X181" s="158">
        <v>0</v>
      </c>
      <c r="Y181" s="158">
        <f>X181*K181</f>
        <v>0</v>
      </c>
      <c r="Z181" s="158">
        <v>0</v>
      </c>
      <c r="AA181" s="159">
        <f>Z181*K181</f>
        <v>0</v>
      </c>
      <c r="AR181" s="20" t="s">
        <v>151</v>
      </c>
      <c r="AT181" s="20" t="s">
        <v>147</v>
      </c>
      <c r="AU181" s="20" t="s">
        <v>83</v>
      </c>
      <c r="AY181" s="20" t="s">
        <v>146</v>
      </c>
      <c r="BE181" s="160">
        <f>IF(U181="základní",N181,0)</f>
        <v>0</v>
      </c>
      <c r="BF181" s="160">
        <f>IF(U181="snížená",N181,0)</f>
        <v>0</v>
      </c>
      <c r="BG181" s="160">
        <f>IF(U181="zákl. přenesená",N181,0)</f>
        <v>0</v>
      </c>
      <c r="BH181" s="160">
        <f>IF(U181="sníž. přenesená",N181,0)</f>
        <v>0</v>
      </c>
      <c r="BI181" s="160">
        <f>IF(U181="nulová",N181,0)</f>
        <v>0</v>
      </c>
      <c r="BJ181" s="20" t="s">
        <v>79</v>
      </c>
      <c r="BK181" s="160">
        <f>ROUND(L181*K181,2)</f>
        <v>0</v>
      </c>
      <c r="BL181" s="20" t="s">
        <v>151</v>
      </c>
      <c r="BM181" s="20" t="s">
        <v>755</v>
      </c>
    </row>
    <row r="182" spans="2:65" s="1" customFormat="1" ht="22.5" customHeight="1">
      <c r="B182" s="130"/>
      <c r="C182" s="153" t="s">
        <v>289</v>
      </c>
      <c r="D182" s="153" t="s">
        <v>147</v>
      </c>
      <c r="E182" s="154" t="s">
        <v>756</v>
      </c>
      <c r="F182" s="247" t="s">
        <v>757</v>
      </c>
      <c r="G182" s="247"/>
      <c r="H182" s="247"/>
      <c r="I182" s="247"/>
      <c r="J182" s="155" t="s">
        <v>184</v>
      </c>
      <c r="K182" s="156">
        <v>105</v>
      </c>
      <c r="L182" s="246">
        <v>0</v>
      </c>
      <c r="M182" s="246"/>
      <c r="N182" s="246">
        <f>ROUND(L182*K182,2)</f>
        <v>0</v>
      </c>
      <c r="O182" s="246"/>
      <c r="P182" s="246"/>
      <c r="Q182" s="246"/>
      <c r="R182" s="132"/>
      <c r="T182" s="157" t="s">
        <v>5</v>
      </c>
      <c r="U182" s="43" t="s">
        <v>39</v>
      </c>
      <c r="V182" s="158">
        <v>0.044</v>
      </c>
      <c r="W182" s="158">
        <f>V182*K182</f>
        <v>4.62</v>
      </c>
      <c r="X182" s="158">
        <v>0</v>
      </c>
      <c r="Y182" s="158">
        <f>X182*K182</f>
        <v>0</v>
      </c>
      <c r="Z182" s="158">
        <v>0</v>
      </c>
      <c r="AA182" s="159">
        <f>Z182*K182</f>
        <v>0</v>
      </c>
      <c r="AR182" s="20" t="s">
        <v>151</v>
      </c>
      <c r="AT182" s="20" t="s">
        <v>147</v>
      </c>
      <c r="AU182" s="20" t="s">
        <v>83</v>
      </c>
      <c r="AY182" s="20" t="s">
        <v>146</v>
      </c>
      <c r="BE182" s="160">
        <f>IF(U182="základní",N182,0)</f>
        <v>0</v>
      </c>
      <c r="BF182" s="160">
        <f>IF(U182="snížená",N182,0)</f>
        <v>0</v>
      </c>
      <c r="BG182" s="160">
        <f>IF(U182="zákl. přenesená",N182,0)</f>
        <v>0</v>
      </c>
      <c r="BH182" s="160">
        <f>IF(U182="sníž. přenesená",N182,0)</f>
        <v>0</v>
      </c>
      <c r="BI182" s="160">
        <f>IF(U182="nulová",N182,0)</f>
        <v>0</v>
      </c>
      <c r="BJ182" s="20" t="s">
        <v>79</v>
      </c>
      <c r="BK182" s="160">
        <f>ROUND(L182*K182,2)</f>
        <v>0</v>
      </c>
      <c r="BL182" s="20" t="s">
        <v>151</v>
      </c>
      <c r="BM182" s="20" t="s">
        <v>758</v>
      </c>
    </row>
    <row r="183" spans="2:63" s="9" customFormat="1" ht="29.25" customHeight="1">
      <c r="B183" s="142"/>
      <c r="C183" s="143"/>
      <c r="D183" s="152" t="s">
        <v>643</v>
      </c>
      <c r="E183" s="152"/>
      <c r="F183" s="152"/>
      <c r="G183" s="152"/>
      <c r="H183" s="152"/>
      <c r="I183" s="152"/>
      <c r="J183" s="152"/>
      <c r="K183" s="152"/>
      <c r="L183" s="152"/>
      <c r="M183" s="152"/>
      <c r="N183" s="250">
        <f>BK183</f>
        <v>0</v>
      </c>
      <c r="O183" s="251"/>
      <c r="P183" s="251"/>
      <c r="Q183" s="251"/>
      <c r="R183" s="145"/>
      <c r="T183" s="146"/>
      <c r="U183" s="143"/>
      <c r="V183" s="143"/>
      <c r="W183" s="147">
        <f>SUM(W184:W191)</f>
        <v>82.42025</v>
      </c>
      <c r="X183" s="143"/>
      <c r="Y183" s="147">
        <f>SUM(Y184:Y191)</f>
        <v>4.4030000000000005</v>
      </c>
      <c r="Z183" s="143"/>
      <c r="AA183" s="148">
        <f>SUM(AA184:AA191)</f>
        <v>17.248</v>
      </c>
      <c r="AR183" s="149" t="s">
        <v>79</v>
      </c>
      <c r="AT183" s="150" t="s">
        <v>73</v>
      </c>
      <c r="AU183" s="150" t="s">
        <v>79</v>
      </c>
      <c r="AY183" s="149" t="s">
        <v>146</v>
      </c>
      <c r="BK183" s="151">
        <f>SUM(BK184:BK191)</f>
        <v>0</v>
      </c>
    </row>
    <row r="184" spans="2:65" s="1" customFormat="1" ht="44.25" customHeight="1">
      <c r="B184" s="130"/>
      <c r="C184" s="153" t="s">
        <v>293</v>
      </c>
      <c r="D184" s="153" t="s">
        <v>147</v>
      </c>
      <c r="E184" s="154" t="s">
        <v>759</v>
      </c>
      <c r="F184" s="247" t="s">
        <v>760</v>
      </c>
      <c r="G184" s="247"/>
      <c r="H184" s="247"/>
      <c r="I184" s="247"/>
      <c r="J184" s="155" t="s">
        <v>184</v>
      </c>
      <c r="K184" s="156">
        <v>34</v>
      </c>
      <c r="L184" s="246">
        <v>0</v>
      </c>
      <c r="M184" s="246"/>
      <c r="N184" s="246">
        <f>ROUND(L184*K184,2)</f>
        <v>0</v>
      </c>
      <c r="O184" s="246"/>
      <c r="P184" s="246"/>
      <c r="Q184" s="246"/>
      <c r="R184" s="132"/>
      <c r="T184" s="157" t="s">
        <v>5</v>
      </c>
      <c r="U184" s="43" t="s">
        <v>39</v>
      </c>
      <c r="V184" s="158">
        <v>0.216</v>
      </c>
      <c r="W184" s="158">
        <f>V184*K184</f>
        <v>7.344</v>
      </c>
      <c r="X184" s="158">
        <v>0.1295</v>
      </c>
      <c r="Y184" s="158">
        <f>X184*K184</f>
        <v>4.4030000000000005</v>
      </c>
      <c r="Z184" s="158">
        <v>0</v>
      </c>
      <c r="AA184" s="159">
        <f>Z184*K184</f>
        <v>0</v>
      </c>
      <c r="AR184" s="20" t="s">
        <v>151</v>
      </c>
      <c r="AT184" s="20" t="s">
        <v>147</v>
      </c>
      <c r="AU184" s="20" t="s">
        <v>83</v>
      </c>
      <c r="AY184" s="20" t="s">
        <v>146</v>
      </c>
      <c r="BE184" s="160">
        <f>IF(U184="základní",N184,0)</f>
        <v>0</v>
      </c>
      <c r="BF184" s="160">
        <f>IF(U184="snížená",N184,0)</f>
        <v>0</v>
      </c>
      <c r="BG184" s="160">
        <f>IF(U184="zákl. přenesená",N184,0)</f>
        <v>0</v>
      </c>
      <c r="BH184" s="160">
        <f>IF(U184="sníž. přenesená",N184,0)</f>
        <v>0</v>
      </c>
      <c r="BI184" s="160">
        <f>IF(U184="nulová",N184,0)</f>
        <v>0</v>
      </c>
      <c r="BJ184" s="20" t="s">
        <v>79</v>
      </c>
      <c r="BK184" s="160">
        <f>ROUND(L184*K184,2)</f>
        <v>0</v>
      </c>
      <c r="BL184" s="20" t="s">
        <v>151</v>
      </c>
      <c r="BM184" s="20" t="s">
        <v>761</v>
      </c>
    </row>
    <row r="185" spans="2:51" s="10" customFormat="1" ht="22.5" customHeight="1">
      <c r="B185" s="161"/>
      <c r="C185" s="162"/>
      <c r="D185" s="162"/>
      <c r="E185" s="163" t="s">
        <v>5</v>
      </c>
      <c r="F185" s="248" t="s">
        <v>654</v>
      </c>
      <c r="G185" s="249"/>
      <c r="H185" s="249"/>
      <c r="I185" s="249"/>
      <c r="J185" s="162"/>
      <c r="K185" s="164">
        <v>34</v>
      </c>
      <c r="L185" s="162"/>
      <c r="M185" s="162"/>
      <c r="N185" s="162"/>
      <c r="O185" s="162"/>
      <c r="P185" s="162"/>
      <c r="Q185" s="162"/>
      <c r="R185" s="165"/>
      <c r="T185" s="166"/>
      <c r="U185" s="162"/>
      <c r="V185" s="162"/>
      <c r="W185" s="162"/>
      <c r="X185" s="162"/>
      <c r="Y185" s="162"/>
      <c r="Z185" s="162"/>
      <c r="AA185" s="167"/>
      <c r="AT185" s="168" t="s">
        <v>154</v>
      </c>
      <c r="AU185" s="168" t="s">
        <v>83</v>
      </c>
      <c r="AV185" s="10" t="s">
        <v>83</v>
      </c>
      <c r="AW185" s="10" t="s">
        <v>32</v>
      </c>
      <c r="AX185" s="10" t="s">
        <v>79</v>
      </c>
      <c r="AY185" s="168" t="s">
        <v>146</v>
      </c>
    </row>
    <row r="186" spans="2:65" s="1" customFormat="1" ht="31.5" customHeight="1">
      <c r="B186" s="130"/>
      <c r="C186" s="153" t="s">
        <v>297</v>
      </c>
      <c r="D186" s="153" t="s">
        <v>147</v>
      </c>
      <c r="E186" s="154" t="s">
        <v>762</v>
      </c>
      <c r="F186" s="247" t="s">
        <v>763</v>
      </c>
      <c r="G186" s="247"/>
      <c r="H186" s="247"/>
      <c r="I186" s="247"/>
      <c r="J186" s="155" t="s">
        <v>260</v>
      </c>
      <c r="K186" s="156">
        <v>22</v>
      </c>
      <c r="L186" s="246">
        <v>0</v>
      </c>
      <c r="M186" s="246"/>
      <c r="N186" s="246">
        <f>ROUND(L186*K186,2)</f>
        <v>0</v>
      </c>
      <c r="O186" s="246"/>
      <c r="P186" s="246"/>
      <c r="Q186" s="246"/>
      <c r="R186" s="132"/>
      <c r="T186" s="157" t="s">
        <v>5</v>
      </c>
      <c r="U186" s="43" t="s">
        <v>39</v>
      </c>
      <c r="V186" s="158">
        <v>0.865</v>
      </c>
      <c r="W186" s="158">
        <f>V186*K186</f>
        <v>19.03</v>
      </c>
      <c r="X186" s="158">
        <v>0</v>
      </c>
      <c r="Y186" s="158">
        <f>X186*K186</f>
        <v>0</v>
      </c>
      <c r="Z186" s="158">
        <v>0.109</v>
      </c>
      <c r="AA186" s="159">
        <f>Z186*K186</f>
        <v>2.398</v>
      </c>
      <c r="AR186" s="20" t="s">
        <v>151</v>
      </c>
      <c r="AT186" s="20" t="s">
        <v>147</v>
      </c>
      <c r="AU186" s="20" t="s">
        <v>83</v>
      </c>
      <c r="AY186" s="20" t="s">
        <v>146</v>
      </c>
      <c r="BE186" s="160">
        <f>IF(U186="základní",N186,0)</f>
        <v>0</v>
      </c>
      <c r="BF186" s="160">
        <f>IF(U186="snížená",N186,0)</f>
        <v>0</v>
      </c>
      <c r="BG186" s="160">
        <f>IF(U186="zákl. přenesená",N186,0)</f>
        <v>0</v>
      </c>
      <c r="BH186" s="160">
        <f>IF(U186="sníž. přenesená",N186,0)</f>
        <v>0</v>
      </c>
      <c r="BI186" s="160">
        <f>IF(U186="nulová",N186,0)</f>
        <v>0</v>
      </c>
      <c r="BJ186" s="20" t="s">
        <v>79</v>
      </c>
      <c r="BK186" s="160">
        <f>ROUND(L186*K186,2)</f>
        <v>0</v>
      </c>
      <c r="BL186" s="20" t="s">
        <v>151</v>
      </c>
      <c r="BM186" s="20" t="s">
        <v>764</v>
      </c>
    </row>
    <row r="187" spans="2:65" s="1" customFormat="1" ht="44.25" customHeight="1">
      <c r="B187" s="130"/>
      <c r="C187" s="153" t="s">
        <v>301</v>
      </c>
      <c r="D187" s="153" t="s">
        <v>147</v>
      </c>
      <c r="E187" s="154" t="s">
        <v>765</v>
      </c>
      <c r="F187" s="247" t="s">
        <v>766</v>
      </c>
      <c r="G187" s="247"/>
      <c r="H187" s="247"/>
      <c r="I187" s="247"/>
      <c r="J187" s="155" t="s">
        <v>150</v>
      </c>
      <c r="K187" s="156">
        <v>6.75</v>
      </c>
      <c r="L187" s="246">
        <v>0</v>
      </c>
      <c r="M187" s="246"/>
      <c r="N187" s="246">
        <f>ROUND(L187*K187,2)</f>
        <v>0</v>
      </c>
      <c r="O187" s="246"/>
      <c r="P187" s="246"/>
      <c r="Q187" s="246"/>
      <c r="R187" s="132"/>
      <c r="T187" s="157" t="s">
        <v>5</v>
      </c>
      <c r="U187" s="43" t="s">
        <v>39</v>
      </c>
      <c r="V187" s="158">
        <v>7.195</v>
      </c>
      <c r="W187" s="158">
        <f>V187*K187</f>
        <v>48.566250000000004</v>
      </c>
      <c r="X187" s="158">
        <v>0</v>
      </c>
      <c r="Y187" s="158">
        <f>X187*K187</f>
        <v>0</v>
      </c>
      <c r="Z187" s="158">
        <v>2.2</v>
      </c>
      <c r="AA187" s="159">
        <f>Z187*K187</f>
        <v>14.850000000000001</v>
      </c>
      <c r="AR187" s="20" t="s">
        <v>151</v>
      </c>
      <c r="AT187" s="20" t="s">
        <v>147</v>
      </c>
      <c r="AU187" s="20" t="s">
        <v>83</v>
      </c>
      <c r="AY187" s="20" t="s">
        <v>146</v>
      </c>
      <c r="BE187" s="160">
        <f>IF(U187="základní",N187,0)</f>
        <v>0</v>
      </c>
      <c r="BF187" s="160">
        <f>IF(U187="snížená",N187,0)</f>
        <v>0</v>
      </c>
      <c r="BG187" s="160">
        <f>IF(U187="zákl. přenesená",N187,0)</f>
        <v>0</v>
      </c>
      <c r="BH187" s="160">
        <f>IF(U187="sníž. přenesená",N187,0)</f>
        <v>0</v>
      </c>
      <c r="BI187" s="160">
        <f>IF(U187="nulová",N187,0)</f>
        <v>0</v>
      </c>
      <c r="BJ187" s="20" t="s">
        <v>79</v>
      </c>
      <c r="BK187" s="160">
        <f>ROUND(L187*K187,2)</f>
        <v>0</v>
      </c>
      <c r="BL187" s="20" t="s">
        <v>151</v>
      </c>
      <c r="BM187" s="20" t="s">
        <v>767</v>
      </c>
    </row>
    <row r="188" spans="2:51" s="10" customFormat="1" ht="22.5" customHeight="1">
      <c r="B188" s="161"/>
      <c r="C188" s="162"/>
      <c r="D188" s="162"/>
      <c r="E188" s="163" t="s">
        <v>5</v>
      </c>
      <c r="F188" s="248" t="s">
        <v>768</v>
      </c>
      <c r="G188" s="249"/>
      <c r="H188" s="249"/>
      <c r="I188" s="249"/>
      <c r="J188" s="162"/>
      <c r="K188" s="164">
        <v>6.75</v>
      </c>
      <c r="L188" s="162"/>
      <c r="M188" s="162"/>
      <c r="N188" s="162"/>
      <c r="O188" s="162"/>
      <c r="P188" s="162"/>
      <c r="Q188" s="162"/>
      <c r="R188" s="165"/>
      <c r="T188" s="166"/>
      <c r="U188" s="162"/>
      <c r="V188" s="162"/>
      <c r="W188" s="162"/>
      <c r="X188" s="162"/>
      <c r="Y188" s="162"/>
      <c r="Z188" s="162"/>
      <c r="AA188" s="167"/>
      <c r="AT188" s="168" t="s">
        <v>154</v>
      </c>
      <c r="AU188" s="168" t="s">
        <v>83</v>
      </c>
      <c r="AV188" s="10" t="s">
        <v>83</v>
      </c>
      <c r="AW188" s="10" t="s">
        <v>32</v>
      </c>
      <c r="AX188" s="10" t="s">
        <v>79</v>
      </c>
      <c r="AY188" s="168" t="s">
        <v>146</v>
      </c>
    </row>
    <row r="189" spans="2:65" s="1" customFormat="1" ht="31.5" customHeight="1">
      <c r="B189" s="130"/>
      <c r="C189" s="153" t="s">
        <v>305</v>
      </c>
      <c r="D189" s="153" t="s">
        <v>147</v>
      </c>
      <c r="E189" s="154" t="s">
        <v>769</v>
      </c>
      <c r="F189" s="247" t="s">
        <v>770</v>
      </c>
      <c r="G189" s="247"/>
      <c r="H189" s="247"/>
      <c r="I189" s="247"/>
      <c r="J189" s="155" t="s">
        <v>184</v>
      </c>
      <c r="K189" s="156">
        <v>34</v>
      </c>
      <c r="L189" s="246">
        <v>0</v>
      </c>
      <c r="M189" s="246"/>
      <c r="N189" s="246">
        <f>ROUND(L189*K189,2)</f>
        <v>0</v>
      </c>
      <c r="O189" s="246"/>
      <c r="P189" s="246"/>
      <c r="Q189" s="246"/>
      <c r="R189" s="132"/>
      <c r="T189" s="157" t="s">
        <v>5</v>
      </c>
      <c r="U189" s="43" t="s">
        <v>39</v>
      </c>
      <c r="V189" s="158">
        <v>0.105</v>
      </c>
      <c r="W189" s="158">
        <f>V189*K189</f>
        <v>3.57</v>
      </c>
      <c r="X189" s="158">
        <v>0</v>
      </c>
      <c r="Y189" s="158">
        <f>X189*K189</f>
        <v>0</v>
      </c>
      <c r="Z189" s="158">
        <v>0</v>
      </c>
      <c r="AA189" s="159">
        <f>Z189*K189</f>
        <v>0</v>
      </c>
      <c r="AR189" s="20" t="s">
        <v>151</v>
      </c>
      <c r="AT189" s="20" t="s">
        <v>147</v>
      </c>
      <c r="AU189" s="20" t="s">
        <v>83</v>
      </c>
      <c r="AY189" s="20" t="s">
        <v>146</v>
      </c>
      <c r="BE189" s="160">
        <f>IF(U189="základní",N189,0)</f>
        <v>0</v>
      </c>
      <c r="BF189" s="160">
        <f>IF(U189="snížená",N189,0)</f>
        <v>0</v>
      </c>
      <c r="BG189" s="160">
        <f>IF(U189="zákl. přenesená",N189,0)</f>
        <v>0</v>
      </c>
      <c r="BH189" s="160">
        <f>IF(U189="sníž. přenesená",N189,0)</f>
        <v>0</v>
      </c>
      <c r="BI189" s="160">
        <f>IF(U189="nulová",N189,0)</f>
        <v>0</v>
      </c>
      <c r="BJ189" s="20" t="s">
        <v>79</v>
      </c>
      <c r="BK189" s="160">
        <f>ROUND(L189*K189,2)</f>
        <v>0</v>
      </c>
      <c r="BL189" s="20" t="s">
        <v>151</v>
      </c>
      <c r="BM189" s="20" t="s">
        <v>771</v>
      </c>
    </row>
    <row r="190" spans="2:65" s="1" customFormat="1" ht="31.5" customHeight="1">
      <c r="B190" s="130"/>
      <c r="C190" s="153" t="s">
        <v>309</v>
      </c>
      <c r="D190" s="153" t="s">
        <v>147</v>
      </c>
      <c r="E190" s="154" t="s">
        <v>772</v>
      </c>
      <c r="F190" s="247" t="s">
        <v>773</v>
      </c>
      <c r="G190" s="247"/>
      <c r="H190" s="247"/>
      <c r="I190" s="247"/>
      <c r="J190" s="155" t="s">
        <v>227</v>
      </c>
      <c r="K190" s="156">
        <v>34</v>
      </c>
      <c r="L190" s="246">
        <v>0</v>
      </c>
      <c r="M190" s="246"/>
      <c r="N190" s="246">
        <f>ROUND(L190*K190,2)</f>
        <v>0</v>
      </c>
      <c r="O190" s="246"/>
      <c r="P190" s="246"/>
      <c r="Q190" s="246"/>
      <c r="R190" s="132"/>
      <c r="T190" s="157" t="s">
        <v>5</v>
      </c>
      <c r="U190" s="43" t="s">
        <v>39</v>
      </c>
      <c r="V190" s="158">
        <v>0.115</v>
      </c>
      <c r="W190" s="158">
        <f>V190*K190</f>
        <v>3.91</v>
      </c>
      <c r="X190" s="158">
        <v>0</v>
      </c>
      <c r="Y190" s="158">
        <f>X190*K190</f>
        <v>0</v>
      </c>
      <c r="Z190" s="158">
        <v>0</v>
      </c>
      <c r="AA190" s="159">
        <f>Z190*K190</f>
        <v>0</v>
      </c>
      <c r="AR190" s="20" t="s">
        <v>151</v>
      </c>
      <c r="AT190" s="20" t="s">
        <v>147</v>
      </c>
      <c r="AU190" s="20" t="s">
        <v>83</v>
      </c>
      <c r="AY190" s="20" t="s">
        <v>146</v>
      </c>
      <c r="BE190" s="160">
        <f>IF(U190="základní",N190,0)</f>
        <v>0</v>
      </c>
      <c r="BF190" s="160">
        <f>IF(U190="snížená",N190,0)</f>
        <v>0</v>
      </c>
      <c r="BG190" s="160">
        <f>IF(U190="zákl. přenesená",N190,0)</f>
        <v>0</v>
      </c>
      <c r="BH190" s="160">
        <f>IF(U190="sníž. přenesená",N190,0)</f>
        <v>0</v>
      </c>
      <c r="BI190" s="160">
        <f>IF(U190="nulová",N190,0)</f>
        <v>0</v>
      </c>
      <c r="BJ190" s="20" t="s">
        <v>79</v>
      </c>
      <c r="BK190" s="160">
        <f>ROUND(L190*K190,2)</f>
        <v>0</v>
      </c>
      <c r="BL190" s="20" t="s">
        <v>151</v>
      </c>
      <c r="BM190" s="20" t="s">
        <v>774</v>
      </c>
    </row>
    <row r="191" spans="2:51" s="10" customFormat="1" ht="22.5" customHeight="1">
      <c r="B191" s="161"/>
      <c r="C191" s="162"/>
      <c r="D191" s="162"/>
      <c r="E191" s="163" t="s">
        <v>5</v>
      </c>
      <c r="F191" s="248" t="s">
        <v>647</v>
      </c>
      <c r="G191" s="249"/>
      <c r="H191" s="249"/>
      <c r="I191" s="249"/>
      <c r="J191" s="162"/>
      <c r="K191" s="164">
        <v>34</v>
      </c>
      <c r="L191" s="162"/>
      <c r="M191" s="162"/>
      <c r="N191" s="162"/>
      <c r="O191" s="162"/>
      <c r="P191" s="162"/>
      <c r="Q191" s="162"/>
      <c r="R191" s="165"/>
      <c r="T191" s="166"/>
      <c r="U191" s="162"/>
      <c r="V191" s="162"/>
      <c r="W191" s="162"/>
      <c r="X191" s="162"/>
      <c r="Y191" s="162"/>
      <c r="Z191" s="162"/>
      <c r="AA191" s="167"/>
      <c r="AT191" s="168" t="s">
        <v>154</v>
      </c>
      <c r="AU191" s="168" t="s">
        <v>83</v>
      </c>
      <c r="AV191" s="10" t="s">
        <v>83</v>
      </c>
      <c r="AW191" s="10" t="s">
        <v>32</v>
      </c>
      <c r="AX191" s="10" t="s">
        <v>79</v>
      </c>
      <c r="AY191" s="168" t="s">
        <v>146</v>
      </c>
    </row>
    <row r="192" spans="2:63" s="9" customFormat="1" ht="29.25" customHeight="1">
      <c r="B192" s="142"/>
      <c r="C192" s="143"/>
      <c r="D192" s="152" t="s">
        <v>122</v>
      </c>
      <c r="E192" s="152"/>
      <c r="F192" s="152"/>
      <c r="G192" s="152"/>
      <c r="H192" s="152"/>
      <c r="I192" s="152"/>
      <c r="J192" s="152"/>
      <c r="K192" s="152"/>
      <c r="L192" s="152"/>
      <c r="M192" s="152"/>
      <c r="N192" s="254">
        <f>BK192</f>
        <v>0</v>
      </c>
      <c r="O192" s="255"/>
      <c r="P192" s="255"/>
      <c r="Q192" s="255"/>
      <c r="R192" s="145"/>
      <c r="T192" s="146"/>
      <c r="U192" s="143"/>
      <c r="V192" s="143"/>
      <c r="W192" s="147">
        <f>SUM(W193:W198)</f>
        <v>16.428221</v>
      </c>
      <c r="X192" s="143"/>
      <c r="Y192" s="147">
        <f>SUM(Y193:Y198)</f>
        <v>0</v>
      </c>
      <c r="Z192" s="143"/>
      <c r="AA192" s="148">
        <f>SUM(AA193:AA198)</f>
        <v>0</v>
      </c>
      <c r="AR192" s="149" t="s">
        <v>79</v>
      </c>
      <c r="AT192" s="150" t="s">
        <v>73</v>
      </c>
      <c r="AU192" s="150" t="s">
        <v>79</v>
      </c>
      <c r="AY192" s="149" t="s">
        <v>146</v>
      </c>
      <c r="BK192" s="151">
        <f>SUM(BK193:BK198)</f>
        <v>0</v>
      </c>
    </row>
    <row r="193" spans="2:65" s="1" customFormat="1" ht="31.5" customHeight="1">
      <c r="B193" s="130"/>
      <c r="C193" s="153" t="s">
        <v>313</v>
      </c>
      <c r="D193" s="153" t="s">
        <v>147</v>
      </c>
      <c r="E193" s="154" t="s">
        <v>160</v>
      </c>
      <c r="F193" s="247" t="s">
        <v>161</v>
      </c>
      <c r="G193" s="247"/>
      <c r="H193" s="247"/>
      <c r="I193" s="247"/>
      <c r="J193" s="155" t="s">
        <v>157</v>
      </c>
      <c r="K193" s="156">
        <v>48.838</v>
      </c>
      <c r="L193" s="246">
        <v>0</v>
      </c>
      <c r="M193" s="246"/>
      <c r="N193" s="246">
        <f aca="true" t="shared" si="0" ref="N193:N198">ROUND(L193*K193,2)</f>
        <v>0</v>
      </c>
      <c r="O193" s="246"/>
      <c r="P193" s="246"/>
      <c r="Q193" s="246"/>
      <c r="R193" s="132"/>
      <c r="T193" s="157" t="s">
        <v>5</v>
      </c>
      <c r="U193" s="43" t="s">
        <v>39</v>
      </c>
      <c r="V193" s="158">
        <v>0.125</v>
      </c>
      <c r="W193" s="158">
        <f aca="true" t="shared" si="1" ref="W193:W198">V193*K193</f>
        <v>6.10475</v>
      </c>
      <c r="X193" s="158">
        <v>0</v>
      </c>
      <c r="Y193" s="158">
        <f aca="true" t="shared" si="2" ref="Y193:Y198">X193*K193</f>
        <v>0</v>
      </c>
      <c r="Z193" s="158">
        <v>0</v>
      </c>
      <c r="AA193" s="159">
        <f aca="true" t="shared" si="3" ref="AA193:AA198">Z193*K193</f>
        <v>0</v>
      </c>
      <c r="AR193" s="20" t="s">
        <v>151</v>
      </c>
      <c r="AT193" s="20" t="s">
        <v>147</v>
      </c>
      <c r="AU193" s="20" t="s">
        <v>83</v>
      </c>
      <c r="AY193" s="20" t="s">
        <v>146</v>
      </c>
      <c r="BE193" s="160">
        <f aca="true" t="shared" si="4" ref="BE193:BE198">IF(U193="základní",N193,0)</f>
        <v>0</v>
      </c>
      <c r="BF193" s="160">
        <f aca="true" t="shared" si="5" ref="BF193:BF198">IF(U193="snížená",N193,0)</f>
        <v>0</v>
      </c>
      <c r="BG193" s="160">
        <f aca="true" t="shared" si="6" ref="BG193:BG198">IF(U193="zákl. přenesená",N193,0)</f>
        <v>0</v>
      </c>
      <c r="BH193" s="160">
        <f aca="true" t="shared" si="7" ref="BH193:BH198">IF(U193="sníž. přenesená",N193,0)</f>
        <v>0</v>
      </c>
      <c r="BI193" s="160">
        <f aca="true" t="shared" si="8" ref="BI193:BI198">IF(U193="nulová",N193,0)</f>
        <v>0</v>
      </c>
      <c r="BJ193" s="20" t="s">
        <v>79</v>
      </c>
      <c r="BK193" s="160">
        <f aca="true" t="shared" si="9" ref="BK193:BK198">ROUND(L193*K193,2)</f>
        <v>0</v>
      </c>
      <c r="BL193" s="20" t="s">
        <v>151</v>
      </c>
      <c r="BM193" s="20" t="s">
        <v>775</v>
      </c>
    </row>
    <row r="194" spans="2:65" s="1" customFormat="1" ht="31.5" customHeight="1">
      <c r="B194" s="130"/>
      <c r="C194" s="153" t="s">
        <v>316</v>
      </c>
      <c r="D194" s="153" t="s">
        <v>147</v>
      </c>
      <c r="E194" s="154" t="s">
        <v>163</v>
      </c>
      <c r="F194" s="247" t="s">
        <v>164</v>
      </c>
      <c r="G194" s="247"/>
      <c r="H194" s="247"/>
      <c r="I194" s="247"/>
      <c r="J194" s="155" t="s">
        <v>157</v>
      </c>
      <c r="K194" s="156">
        <v>439.542</v>
      </c>
      <c r="L194" s="246">
        <v>0</v>
      </c>
      <c r="M194" s="246"/>
      <c r="N194" s="246">
        <f t="shared" si="0"/>
        <v>0</v>
      </c>
      <c r="O194" s="246"/>
      <c r="P194" s="246"/>
      <c r="Q194" s="246"/>
      <c r="R194" s="132"/>
      <c r="T194" s="157" t="s">
        <v>5</v>
      </c>
      <c r="U194" s="43" t="s">
        <v>39</v>
      </c>
      <c r="V194" s="158">
        <v>0.006</v>
      </c>
      <c r="W194" s="158">
        <f t="shared" si="1"/>
        <v>2.6372519999999997</v>
      </c>
      <c r="X194" s="158">
        <v>0</v>
      </c>
      <c r="Y194" s="158">
        <f t="shared" si="2"/>
        <v>0</v>
      </c>
      <c r="Z194" s="158">
        <v>0</v>
      </c>
      <c r="AA194" s="159">
        <f t="shared" si="3"/>
        <v>0</v>
      </c>
      <c r="AR194" s="20" t="s">
        <v>151</v>
      </c>
      <c r="AT194" s="20" t="s">
        <v>147</v>
      </c>
      <c r="AU194" s="20" t="s">
        <v>83</v>
      </c>
      <c r="AY194" s="20" t="s">
        <v>146</v>
      </c>
      <c r="BE194" s="160">
        <f t="shared" si="4"/>
        <v>0</v>
      </c>
      <c r="BF194" s="160">
        <f t="shared" si="5"/>
        <v>0</v>
      </c>
      <c r="BG194" s="160">
        <f t="shared" si="6"/>
        <v>0</v>
      </c>
      <c r="BH194" s="160">
        <f t="shared" si="7"/>
        <v>0</v>
      </c>
      <c r="BI194" s="160">
        <f t="shared" si="8"/>
        <v>0</v>
      </c>
      <c r="BJ194" s="20" t="s">
        <v>79</v>
      </c>
      <c r="BK194" s="160">
        <f t="shared" si="9"/>
        <v>0</v>
      </c>
      <c r="BL194" s="20" t="s">
        <v>151</v>
      </c>
      <c r="BM194" s="20" t="s">
        <v>776</v>
      </c>
    </row>
    <row r="195" spans="2:65" s="1" customFormat="1" ht="44.25" customHeight="1">
      <c r="B195" s="130"/>
      <c r="C195" s="153" t="s">
        <v>326</v>
      </c>
      <c r="D195" s="153" t="s">
        <v>147</v>
      </c>
      <c r="E195" s="154" t="s">
        <v>777</v>
      </c>
      <c r="F195" s="247" t="s">
        <v>778</v>
      </c>
      <c r="G195" s="247"/>
      <c r="H195" s="247"/>
      <c r="I195" s="247"/>
      <c r="J195" s="155" t="s">
        <v>157</v>
      </c>
      <c r="K195" s="156">
        <v>2.398</v>
      </c>
      <c r="L195" s="246">
        <v>0</v>
      </c>
      <c r="M195" s="246"/>
      <c r="N195" s="246">
        <f t="shared" si="0"/>
        <v>0</v>
      </c>
      <c r="O195" s="246"/>
      <c r="P195" s="246"/>
      <c r="Q195" s="246"/>
      <c r="R195" s="132"/>
      <c r="T195" s="157" t="s">
        <v>5</v>
      </c>
      <c r="U195" s="43" t="s">
        <v>39</v>
      </c>
      <c r="V195" s="158">
        <v>0</v>
      </c>
      <c r="W195" s="158">
        <f t="shared" si="1"/>
        <v>0</v>
      </c>
      <c r="X195" s="158">
        <v>0</v>
      </c>
      <c r="Y195" s="158">
        <f t="shared" si="2"/>
        <v>0</v>
      </c>
      <c r="Z195" s="158">
        <v>0</v>
      </c>
      <c r="AA195" s="159">
        <f t="shared" si="3"/>
        <v>0</v>
      </c>
      <c r="AR195" s="20" t="s">
        <v>151</v>
      </c>
      <c r="AT195" s="20" t="s">
        <v>147</v>
      </c>
      <c r="AU195" s="20" t="s">
        <v>83</v>
      </c>
      <c r="AY195" s="20" t="s">
        <v>146</v>
      </c>
      <c r="BE195" s="160">
        <f t="shared" si="4"/>
        <v>0</v>
      </c>
      <c r="BF195" s="160">
        <f t="shared" si="5"/>
        <v>0</v>
      </c>
      <c r="BG195" s="160">
        <f t="shared" si="6"/>
        <v>0</v>
      </c>
      <c r="BH195" s="160">
        <f t="shared" si="7"/>
        <v>0</v>
      </c>
      <c r="BI195" s="160">
        <f t="shared" si="8"/>
        <v>0</v>
      </c>
      <c r="BJ195" s="20" t="s">
        <v>79</v>
      </c>
      <c r="BK195" s="160">
        <f t="shared" si="9"/>
        <v>0</v>
      </c>
      <c r="BL195" s="20" t="s">
        <v>151</v>
      </c>
      <c r="BM195" s="20" t="s">
        <v>779</v>
      </c>
    </row>
    <row r="196" spans="2:65" s="1" customFormat="1" ht="31.5" customHeight="1">
      <c r="B196" s="130"/>
      <c r="C196" s="153" t="s">
        <v>320</v>
      </c>
      <c r="D196" s="153" t="s">
        <v>147</v>
      </c>
      <c r="E196" s="154" t="s">
        <v>168</v>
      </c>
      <c r="F196" s="247" t="s">
        <v>169</v>
      </c>
      <c r="G196" s="247"/>
      <c r="H196" s="247"/>
      <c r="I196" s="247"/>
      <c r="J196" s="155" t="s">
        <v>157</v>
      </c>
      <c r="K196" s="156">
        <v>0.493</v>
      </c>
      <c r="L196" s="246">
        <v>0</v>
      </c>
      <c r="M196" s="246"/>
      <c r="N196" s="246">
        <f t="shared" si="0"/>
        <v>0</v>
      </c>
      <c r="O196" s="246"/>
      <c r="P196" s="246"/>
      <c r="Q196" s="246"/>
      <c r="R196" s="132"/>
      <c r="T196" s="157" t="s">
        <v>5</v>
      </c>
      <c r="U196" s="43" t="s">
        <v>39</v>
      </c>
      <c r="V196" s="158">
        <v>0</v>
      </c>
      <c r="W196" s="158">
        <f t="shared" si="1"/>
        <v>0</v>
      </c>
      <c r="X196" s="158">
        <v>0</v>
      </c>
      <c r="Y196" s="158">
        <f t="shared" si="2"/>
        <v>0</v>
      </c>
      <c r="Z196" s="158">
        <v>0</v>
      </c>
      <c r="AA196" s="159">
        <f t="shared" si="3"/>
        <v>0</v>
      </c>
      <c r="AR196" s="20" t="s">
        <v>151</v>
      </c>
      <c r="AT196" s="20" t="s">
        <v>147</v>
      </c>
      <c r="AU196" s="20" t="s">
        <v>83</v>
      </c>
      <c r="AY196" s="20" t="s">
        <v>146</v>
      </c>
      <c r="BE196" s="160">
        <f t="shared" si="4"/>
        <v>0</v>
      </c>
      <c r="BF196" s="160">
        <f t="shared" si="5"/>
        <v>0</v>
      </c>
      <c r="BG196" s="160">
        <f t="shared" si="6"/>
        <v>0</v>
      </c>
      <c r="BH196" s="160">
        <f t="shared" si="7"/>
        <v>0</v>
      </c>
      <c r="BI196" s="160">
        <f t="shared" si="8"/>
        <v>0</v>
      </c>
      <c r="BJ196" s="20" t="s">
        <v>79</v>
      </c>
      <c r="BK196" s="160">
        <f t="shared" si="9"/>
        <v>0</v>
      </c>
      <c r="BL196" s="20" t="s">
        <v>151</v>
      </c>
      <c r="BM196" s="20" t="s">
        <v>780</v>
      </c>
    </row>
    <row r="197" spans="2:65" s="1" customFormat="1" ht="31.5" customHeight="1">
      <c r="B197" s="130"/>
      <c r="C197" s="153" t="s">
        <v>323</v>
      </c>
      <c r="D197" s="153" t="s">
        <v>147</v>
      </c>
      <c r="E197" s="154" t="s">
        <v>781</v>
      </c>
      <c r="F197" s="247" t="s">
        <v>782</v>
      </c>
      <c r="G197" s="247"/>
      <c r="H197" s="247"/>
      <c r="I197" s="247"/>
      <c r="J197" s="155" t="s">
        <v>157</v>
      </c>
      <c r="K197" s="156">
        <v>48.341</v>
      </c>
      <c r="L197" s="246">
        <v>0</v>
      </c>
      <c r="M197" s="246"/>
      <c r="N197" s="246">
        <f t="shared" si="0"/>
        <v>0</v>
      </c>
      <c r="O197" s="246"/>
      <c r="P197" s="246"/>
      <c r="Q197" s="246"/>
      <c r="R197" s="132"/>
      <c r="T197" s="157" t="s">
        <v>5</v>
      </c>
      <c r="U197" s="43" t="s">
        <v>39</v>
      </c>
      <c r="V197" s="158">
        <v>0.159</v>
      </c>
      <c r="W197" s="158">
        <f t="shared" si="1"/>
        <v>7.686219</v>
      </c>
      <c r="X197" s="158">
        <v>0</v>
      </c>
      <c r="Y197" s="158">
        <f t="shared" si="2"/>
        <v>0</v>
      </c>
      <c r="Z197" s="158">
        <v>0</v>
      </c>
      <c r="AA197" s="159">
        <f t="shared" si="3"/>
        <v>0</v>
      </c>
      <c r="AR197" s="20" t="s">
        <v>151</v>
      </c>
      <c r="AT197" s="20" t="s">
        <v>147</v>
      </c>
      <c r="AU197" s="20" t="s">
        <v>83</v>
      </c>
      <c r="AY197" s="20" t="s">
        <v>146</v>
      </c>
      <c r="BE197" s="160">
        <f t="shared" si="4"/>
        <v>0</v>
      </c>
      <c r="BF197" s="160">
        <f t="shared" si="5"/>
        <v>0</v>
      </c>
      <c r="BG197" s="160">
        <f t="shared" si="6"/>
        <v>0</v>
      </c>
      <c r="BH197" s="160">
        <f t="shared" si="7"/>
        <v>0</v>
      </c>
      <c r="BI197" s="160">
        <f t="shared" si="8"/>
        <v>0</v>
      </c>
      <c r="BJ197" s="20" t="s">
        <v>79</v>
      </c>
      <c r="BK197" s="160">
        <f t="shared" si="9"/>
        <v>0</v>
      </c>
      <c r="BL197" s="20" t="s">
        <v>151</v>
      </c>
      <c r="BM197" s="20" t="s">
        <v>783</v>
      </c>
    </row>
    <row r="198" spans="2:65" s="1" customFormat="1" ht="31.5" customHeight="1">
      <c r="B198" s="130"/>
      <c r="C198" s="153" t="s">
        <v>330</v>
      </c>
      <c r="D198" s="153" t="s">
        <v>147</v>
      </c>
      <c r="E198" s="154" t="s">
        <v>784</v>
      </c>
      <c r="F198" s="247" t="s">
        <v>785</v>
      </c>
      <c r="G198" s="247"/>
      <c r="H198" s="247"/>
      <c r="I198" s="247"/>
      <c r="J198" s="155" t="s">
        <v>157</v>
      </c>
      <c r="K198" s="156">
        <v>14.96</v>
      </c>
      <c r="L198" s="246">
        <v>0</v>
      </c>
      <c r="M198" s="246"/>
      <c r="N198" s="246">
        <f t="shared" si="0"/>
        <v>0</v>
      </c>
      <c r="O198" s="246"/>
      <c r="P198" s="246"/>
      <c r="Q198" s="246"/>
      <c r="R198" s="132"/>
      <c r="T198" s="157" t="s">
        <v>5</v>
      </c>
      <c r="U198" s="43" t="s">
        <v>39</v>
      </c>
      <c r="V198" s="158">
        <v>0</v>
      </c>
      <c r="W198" s="158">
        <f t="shared" si="1"/>
        <v>0</v>
      </c>
      <c r="X198" s="158">
        <v>0</v>
      </c>
      <c r="Y198" s="158">
        <f t="shared" si="2"/>
        <v>0</v>
      </c>
      <c r="Z198" s="158">
        <v>0</v>
      </c>
      <c r="AA198" s="159">
        <f t="shared" si="3"/>
        <v>0</v>
      </c>
      <c r="AR198" s="20" t="s">
        <v>151</v>
      </c>
      <c r="AT198" s="20" t="s">
        <v>147</v>
      </c>
      <c r="AU198" s="20" t="s">
        <v>83</v>
      </c>
      <c r="AY198" s="20" t="s">
        <v>146</v>
      </c>
      <c r="BE198" s="160">
        <f t="shared" si="4"/>
        <v>0</v>
      </c>
      <c r="BF198" s="160">
        <f t="shared" si="5"/>
        <v>0</v>
      </c>
      <c r="BG198" s="160">
        <f t="shared" si="6"/>
        <v>0</v>
      </c>
      <c r="BH198" s="160">
        <f t="shared" si="7"/>
        <v>0</v>
      </c>
      <c r="BI198" s="160">
        <f t="shared" si="8"/>
        <v>0</v>
      </c>
      <c r="BJ198" s="20" t="s">
        <v>79</v>
      </c>
      <c r="BK198" s="160">
        <f t="shared" si="9"/>
        <v>0</v>
      </c>
      <c r="BL198" s="20" t="s">
        <v>151</v>
      </c>
      <c r="BM198" s="20" t="s">
        <v>786</v>
      </c>
    </row>
    <row r="199" spans="2:63" s="9" customFormat="1" ht="29.25" customHeight="1">
      <c r="B199" s="142"/>
      <c r="C199" s="143"/>
      <c r="D199" s="152" t="s">
        <v>123</v>
      </c>
      <c r="E199" s="152"/>
      <c r="F199" s="152"/>
      <c r="G199" s="152"/>
      <c r="H199" s="152"/>
      <c r="I199" s="152"/>
      <c r="J199" s="152"/>
      <c r="K199" s="152"/>
      <c r="L199" s="152"/>
      <c r="M199" s="152"/>
      <c r="N199" s="250">
        <f>BK199</f>
        <v>0</v>
      </c>
      <c r="O199" s="251"/>
      <c r="P199" s="251"/>
      <c r="Q199" s="251"/>
      <c r="R199" s="145"/>
      <c r="T199" s="146"/>
      <c r="U199" s="143"/>
      <c r="V199" s="143"/>
      <c r="W199" s="147">
        <f>W200</f>
        <v>20.322905</v>
      </c>
      <c r="X199" s="143"/>
      <c r="Y199" s="147">
        <f>Y200</f>
        <v>0</v>
      </c>
      <c r="Z199" s="143"/>
      <c r="AA199" s="148">
        <f>AA200</f>
        <v>0</v>
      </c>
      <c r="AR199" s="149" t="s">
        <v>79</v>
      </c>
      <c r="AT199" s="150" t="s">
        <v>73</v>
      </c>
      <c r="AU199" s="150" t="s">
        <v>79</v>
      </c>
      <c r="AY199" s="149" t="s">
        <v>146</v>
      </c>
      <c r="BK199" s="151">
        <f>BK200</f>
        <v>0</v>
      </c>
    </row>
    <row r="200" spans="2:65" s="1" customFormat="1" ht="31.5" customHeight="1">
      <c r="B200" s="130"/>
      <c r="C200" s="153" t="s">
        <v>334</v>
      </c>
      <c r="D200" s="153" t="s">
        <v>147</v>
      </c>
      <c r="E200" s="154" t="s">
        <v>787</v>
      </c>
      <c r="F200" s="247" t="s">
        <v>788</v>
      </c>
      <c r="G200" s="247"/>
      <c r="H200" s="247"/>
      <c r="I200" s="247"/>
      <c r="J200" s="155" t="s">
        <v>157</v>
      </c>
      <c r="K200" s="156">
        <v>54.485</v>
      </c>
      <c r="L200" s="246">
        <v>0</v>
      </c>
      <c r="M200" s="246"/>
      <c r="N200" s="246">
        <f>ROUND(L200*K200,2)</f>
        <v>0</v>
      </c>
      <c r="O200" s="246"/>
      <c r="P200" s="246"/>
      <c r="Q200" s="246"/>
      <c r="R200" s="132"/>
      <c r="T200" s="157" t="s">
        <v>5</v>
      </c>
      <c r="U200" s="43" t="s">
        <v>39</v>
      </c>
      <c r="V200" s="158">
        <v>0.373</v>
      </c>
      <c r="W200" s="158">
        <f>V200*K200</f>
        <v>20.322905</v>
      </c>
      <c r="X200" s="158">
        <v>0</v>
      </c>
      <c r="Y200" s="158">
        <f>X200*K200</f>
        <v>0</v>
      </c>
      <c r="Z200" s="158">
        <v>0</v>
      </c>
      <c r="AA200" s="159">
        <f>Z200*K200</f>
        <v>0</v>
      </c>
      <c r="AR200" s="20" t="s">
        <v>151</v>
      </c>
      <c r="AT200" s="20" t="s">
        <v>147</v>
      </c>
      <c r="AU200" s="20" t="s">
        <v>83</v>
      </c>
      <c r="AY200" s="20" t="s">
        <v>146</v>
      </c>
      <c r="BE200" s="160">
        <f>IF(U200="základní",N200,0)</f>
        <v>0</v>
      </c>
      <c r="BF200" s="160">
        <f>IF(U200="snížená",N200,0)</f>
        <v>0</v>
      </c>
      <c r="BG200" s="160">
        <f>IF(U200="zákl. přenesená",N200,0)</f>
        <v>0</v>
      </c>
      <c r="BH200" s="160">
        <f>IF(U200="sníž. přenesená",N200,0)</f>
        <v>0</v>
      </c>
      <c r="BI200" s="160">
        <f>IF(U200="nulová",N200,0)</f>
        <v>0</v>
      </c>
      <c r="BJ200" s="20" t="s">
        <v>79</v>
      </c>
      <c r="BK200" s="160">
        <f>ROUND(L200*K200,2)</f>
        <v>0</v>
      </c>
      <c r="BL200" s="20" t="s">
        <v>151</v>
      </c>
      <c r="BM200" s="20" t="s">
        <v>789</v>
      </c>
    </row>
    <row r="201" spans="2:63" s="9" customFormat="1" ht="36.75" customHeight="1">
      <c r="B201" s="142"/>
      <c r="C201" s="143"/>
      <c r="D201" s="144" t="s">
        <v>124</v>
      </c>
      <c r="E201" s="144"/>
      <c r="F201" s="144"/>
      <c r="G201" s="144"/>
      <c r="H201" s="144"/>
      <c r="I201" s="144"/>
      <c r="J201" s="144"/>
      <c r="K201" s="144"/>
      <c r="L201" s="144"/>
      <c r="M201" s="144"/>
      <c r="N201" s="252">
        <f>BK201</f>
        <v>0</v>
      </c>
      <c r="O201" s="253"/>
      <c r="P201" s="253"/>
      <c r="Q201" s="253"/>
      <c r="R201" s="145"/>
      <c r="T201" s="146"/>
      <c r="U201" s="143"/>
      <c r="V201" s="143"/>
      <c r="W201" s="147">
        <f>W202+W205+W208</f>
        <v>20.514138000000003</v>
      </c>
      <c r="X201" s="143"/>
      <c r="Y201" s="147">
        <f>Y202+Y205+Y208</f>
        <v>0.00525</v>
      </c>
      <c r="Z201" s="143"/>
      <c r="AA201" s="148">
        <f>AA202+AA205+AA208</f>
        <v>0.9900244600000001</v>
      </c>
      <c r="AR201" s="149" t="s">
        <v>83</v>
      </c>
      <c r="AT201" s="150" t="s">
        <v>73</v>
      </c>
      <c r="AU201" s="150" t="s">
        <v>74</v>
      </c>
      <c r="AY201" s="149" t="s">
        <v>146</v>
      </c>
      <c r="BK201" s="151">
        <f>BK202+BK205+BK208</f>
        <v>0</v>
      </c>
    </row>
    <row r="202" spans="2:63" s="9" customFormat="1" ht="19.5" customHeight="1">
      <c r="B202" s="142"/>
      <c r="C202" s="143"/>
      <c r="D202" s="152" t="s">
        <v>125</v>
      </c>
      <c r="E202" s="152"/>
      <c r="F202" s="152"/>
      <c r="G202" s="152"/>
      <c r="H202" s="152"/>
      <c r="I202" s="152"/>
      <c r="J202" s="152"/>
      <c r="K202" s="152"/>
      <c r="L202" s="152"/>
      <c r="M202" s="152"/>
      <c r="N202" s="254">
        <f>BK202</f>
        <v>0</v>
      </c>
      <c r="O202" s="255"/>
      <c r="P202" s="255"/>
      <c r="Q202" s="255"/>
      <c r="R202" s="145"/>
      <c r="T202" s="146"/>
      <c r="U202" s="143"/>
      <c r="V202" s="143"/>
      <c r="W202" s="147">
        <f>SUM(W203:W204)</f>
        <v>2.3625000000000003</v>
      </c>
      <c r="X202" s="143"/>
      <c r="Y202" s="147">
        <f>SUM(Y203:Y204)</f>
        <v>0</v>
      </c>
      <c r="Z202" s="143"/>
      <c r="AA202" s="148">
        <f>SUM(AA203:AA204)</f>
        <v>0.27</v>
      </c>
      <c r="AR202" s="149" t="s">
        <v>83</v>
      </c>
      <c r="AT202" s="150" t="s">
        <v>73</v>
      </c>
      <c r="AU202" s="150" t="s">
        <v>79</v>
      </c>
      <c r="AY202" s="149" t="s">
        <v>146</v>
      </c>
      <c r="BK202" s="151">
        <f>SUM(BK203:BK204)</f>
        <v>0</v>
      </c>
    </row>
    <row r="203" spans="2:65" s="1" customFormat="1" ht="31.5" customHeight="1">
      <c r="B203" s="130"/>
      <c r="C203" s="153" t="s">
        <v>338</v>
      </c>
      <c r="D203" s="153" t="s">
        <v>147</v>
      </c>
      <c r="E203" s="154" t="s">
        <v>790</v>
      </c>
      <c r="F203" s="247" t="s">
        <v>791</v>
      </c>
      <c r="G203" s="247"/>
      <c r="H203" s="247"/>
      <c r="I203" s="247"/>
      <c r="J203" s="155" t="s">
        <v>227</v>
      </c>
      <c r="K203" s="156">
        <v>67.5</v>
      </c>
      <c r="L203" s="246">
        <v>0</v>
      </c>
      <c r="M203" s="246"/>
      <c r="N203" s="246">
        <f>ROUND(L203*K203,2)</f>
        <v>0</v>
      </c>
      <c r="O203" s="246"/>
      <c r="P203" s="246"/>
      <c r="Q203" s="246"/>
      <c r="R203" s="132"/>
      <c r="T203" s="157" t="s">
        <v>5</v>
      </c>
      <c r="U203" s="43" t="s">
        <v>39</v>
      </c>
      <c r="V203" s="158">
        <v>0.035</v>
      </c>
      <c r="W203" s="158">
        <f>V203*K203</f>
        <v>2.3625000000000003</v>
      </c>
      <c r="X203" s="158">
        <v>0</v>
      </c>
      <c r="Y203" s="158">
        <f>X203*K203</f>
        <v>0</v>
      </c>
      <c r="Z203" s="158">
        <v>0.004</v>
      </c>
      <c r="AA203" s="159">
        <f>Z203*K203</f>
        <v>0.27</v>
      </c>
      <c r="AR203" s="20" t="s">
        <v>179</v>
      </c>
      <c r="AT203" s="20" t="s">
        <v>147</v>
      </c>
      <c r="AU203" s="20" t="s">
        <v>83</v>
      </c>
      <c r="AY203" s="20" t="s">
        <v>146</v>
      </c>
      <c r="BE203" s="160">
        <f>IF(U203="základní",N203,0)</f>
        <v>0</v>
      </c>
      <c r="BF203" s="160">
        <f>IF(U203="snížená",N203,0)</f>
        <v>0</v>
      </c>
      <c r="BG203" s="160">
        <f>IF(U203="zákl. přenesená",N203,0)</f>
        <v>0</v>
      </c>
      <c r="BH203" s="160">
        <f>IF(U203="sníž. přenesená",N203,0)</f>
        <v>0</v>
      </c>
      <c r="BI203" s="160">
        <f>IF(U203="nulová",N203,0)</f>
        <v>0</v>
      </c>
      <c r="BJ203" s="20" t="s">
        <v>79</v>
      </c>
      <c r="BK203" s="160">
        <f>ROUND(L203*K203,2)</f>
        <v>0</v>
      </c>
      <c r="BL203" s="20" t="s">
        <v>179</v>
      </c>
      <c r="BM203" s="20" t="s">
        <v>792</v>
      </c>
    </row>
    <row r="204" spans="2:51" s="10" customFormat="1" ht="22.5" customHeight="1">
      <c r="B204" s="161"/>
      <c r="C204" s="162"/>
      <c r="D204" s="162"/>
      <c r="E204" s="163" t="s">
        <v>5</v>
      </c>
      <c r="F204" s="248" t="s">
        <v>793</v>
      </c>
      <c r="G204" s="249"/>
      <c r="H204" s="249"/>
      <c r="I204" s="249"/>
      <c r="J204" s="162"/>
      <c r="K204" s="164">
        <v>67.5</v>
      </c>
      <c r="L204" s="162"/>
      <c r="M204" s="162"/>
      <c r="N204" s="162"/>
      <c r="O204" s="162"/>
      <c r="P204" s="162"/>
      <c r="Q204" s="162"/>
      <c r="R204" s="165"/>
      <c r="T204" s="166"/>
      <c r="U204" s="162"/>
      <c r="V204" s="162"/>
      <c r="W204" s="162"/>
      <c r="X204" s="162"/>
      <c r="Y204" s="162"/>
      <c r="Z204" s="162"/>
      <c r="AA204" s="167"/>
      <c r="AT204" s="168" t="s">
        <v>154</v>
      </c>
      <c r="AU204" s="168" t="s">
        <v>83</v>
      </c>
      <c r="AV204" s="10" t="s">
        <v>83</v>
      </c>
      <c r="AW204" s="10" t="s">
        <v>32</v>
      </c>
      <c r="AX204" s="10" t="s">
        <v>79</v>
      </c>
      <c r="AY204" s="168" t="s">
        <v>146</v>
      </c>
    </row>
    <row r="205" spans="2:63" s="9" customFormat="1" ht="29.25" customHeight="1">
      <c r="B205" s="142"/>
      <c r="C205" s="143"/>
      <c r="D205" s="152" t="s">
        <v>126</v>
      </c>
      <c r="E205" s="152"/>
      <c r="F205" s="152"/>
      <c r="G205" s="152"/>
      <c r="H205" s="152"/>
      <c r="I205" s="152"/>
      <c r="J205" s="152"/>
      <c r="K205" s="152"/>
      <c r="L205" s="152"/>
      <c r="M205" s="152"/>
      <c r="N205" s="254">
        <f>BK205</f>
        <v>0</v>
      </c>
      <c r="O205" s="255"/>
      <c r="P205" s="255"/>
      <c r="Q205" s="255"/>
      <c r="R205" s="145"/>
      <c r="T205" s="146"/>
      <c r="U205" s="143"/>
      <c r="V205" s="143"/>
      <c r="W205" s="147">
        <f>SUM(W206:W207)</f>
        <v>3.255827</v>
      </c>
      <c r="X205" s="143"/>
      <c r="Y205" s="147">
        <f>SUM(Y206:Y207)</f>
        <v>0</v>
      </c>
      <c r="Z205" s="143"/>
      <c r="AA205" s="148">
        <f>SUM(AA206:AA207)</f>
        <v>0.22337446000000002</v>
      </c>
      <c r="AR205" s="149" t="s">
        <v>83</v>
      </c>
      <c r="AT205" s="150" t="s">
        <v>73</v>
      </c>
      <c r="AU205" s="150" t="s">
        <v>79</v>
      </c>
      <c r="AY205" s="149" t="s">
        <v>146</v>
      </c>
      <c r="BK205" s="151">
        <f>SUM(BK206:BK207)</f>
        <v>0</v>
      </c>
    </row>
    <row r="206" spans="2:65" s="1" customFormat="1" ht="31.5" customHeight="1">
      <c r="B206" s="130"/>
      <c r="C206" s="153" t="s">
        <v>342</v>
      </c>
      <c r="D206" s="153" t="s">
        <v>147</v>
      </c>
      <c r="E206" s="154" t="s">
        <v>794</v>
      </c>
      <c r="F206" s="247" t="s">
        <v>795</v>
      </c>
      <c r="G206" s="247"/>
      <c r="H206" s="247"/>
      <c r="I206" s="247"/>
      <c r="J206" s="192" t="s">
        <v>227</v>
      </c>
      <c r="K206" s="156">
        <v>41.213</v>
      </c>
      <c r="L206" s="246">
        <v>0</v>
      </c>
      <c r="M206" s="246"/>
      <c r="N206" s="246">
        <f>ROUND(L206*K206,2)</f>
        <v>0</v>
      </c>
      <c r="O206" s="246"/>
      <c r="P206" s="246"/>
      <c r="Q206" s="246"/>
      <c r="R206" s="132"/>
      <c r="T206" s="157" t="s">
        <v>5</v>
      </c>
      <c r="U206" s="43" t="s">
        <v>39</v>
      </c>
      <c r="V206" s="158">
        <v>0.079</v>
      </c>
      <c r="W206" s="158">
        <f>V206*K206</f>
        <v>3.255827</v>
      </c>
      <c r="X206" s="158">
        <v>0</v>
      </c>
      <c r="Y206" s="158">
        <f>X206*K206</f>
        <v>0</v>
      </c>
      <c r="Z206" s="158">
        <v>0.00542</v>
      </c>
      <c r="AA206" s="159">
        <f>Z206*K206</f>
        <v>0.22337446000000002</v>
      </c>
      <c r="AR206" s="20" t="s">
        <v>179</v>
      </c>
      <c r="AT206" s="20" t="s">
        <v>147</v>
      </c>
      <c r="AU206" s="20" t="s">
        <v>83</v>
      </c>
      <c r="AY206" s="20" t="s">
        <v>146</v>
      </c>
      <c r="BE206" s="160">
        <f>IF(U206="základní",N206,0)</f>
        <v>0</v>
      </c>
      <c r="BF206" s="160">
        <f>IF(U206="snížená",N206,0)</f>
        <v>0</v>
      </c>
      <c r="BG206" s="160">
        <f>IF(U206="zákl. přenesená",N206,0)</f>
        <v>0</v>
      </c>
      <c r="BH206" s="160">
        <f>IF(U206="sníž. přenesená",N206,0)</f>
        <v>0</v>
      </c>
      <c r="BI206" s="160">
        <f>IF(U206="nulová",N206,0)</f>
        <v>0</v>
      </c>
      <c r="BJ206" s="20" t="s">
        <v>79</v>
      </c>
      <c r="BK206" s="160">
        <f>ROUND(L206*K206,2)</f>
        <v>0</v>
      </c>
      <c r="BL206" s="20" t="s">
        <v>179</v>
      </c>
      <c r="BM206" s="20" t="s">
        <v>796</v>
      </c>
    </row>
    <row r="207" spans="2:51" s="10" customFormat="1" ht="22.5" customHeight="1">
      <c r="B207" s="161"/>
      <c r="C207" s="162"/>
      <c r="D207" s="162"/>
      <c r="E207" s="163" t="s">
        <v>5</v>
      </c>
      <c r="F207" s="248" t="s">
        <v>797</v>
      </c>
      <c r="G207" s="249"/>
      <c r="H207" s="249"/>
      <c r="I207" s="249"/>
      <c r="J207" s="162"/>
      <c r="K207" s="164">
        <v>41.213</v>
      </c>
      <c r="L207" s="162"/>
      <c r="M207" s="162"/>
      <c r="N207" s="162"/>
      <c r="O207" s="162"/>
      <c r="P207" s="162"/>
      <c r="Q207" s="162"/>
      <c r="R207" s="165"/>
      <c r="T207" s="166"/>
      <c r="U207" s="162"/>
      <c r="V207" s="162"/>
      <c r="W207" s="162"/>
      <c r="X207" s="162"/>
      <c r="Y207" s="162"/>
      <c r="Z207" s="162"/>
      <c r="AA207" s="167"/>
      <c r="AT207" s="168" t="s">
        <v>154</v>
      </c>
      <c r="AU207" s="168" t="s">
        <v>83</v>
      </c>
      <c r="AV207" s="10" t="s">
        <v>83</v>
      </c>
      <c r="AW207" s="10" t="s">
        <v>32</v>
      </c>
      <c r="AX207" s="10" t="s">
        <v>79</v>
      </c>
      <c r="AY207" s="168" t="s">
        <v>146</v>
      </c>
    </row>
    <row r="208" spans="2:63" s="9" customFormat="1" ht="29.25" customHeight="1">
      <c r="B208" s="142"/>
      <c r="C208" s="143"/>
      <c r="D208" s="152" t="s">
        <v>134</v>
      </c>
      <c r="E208" s="152"/>
      <c r="F208" s="152"/>
      <c r="G208" s="152"/>
      <c r="H208" s="152"/>
      <c r="I208" s="152"/>
      <c r="J208" s="152"/>
      <c r="K208" s="152"/>
      <c r="L208" s="152"/>
      <c r="M208" s="152"/>
      <c r="N208" s="254">
        <f>BK208</f>
        <v>0</v>
      </c>
      <c r="O208" s="255"/>
      <c r="P208" s="255"/>
      <c r="Q208" s="255"/>
      <c r="R208" s="145"/>
      <c r="T208" s="146"/>
      <c r="U208" s="143"/>
      <c r="V208" s="143"/>
      <c r="W208" s="147">
        <f>SUM(W209:W210)</f>
        <v>14.895811</v>
      </c>
      <c r="X208" s="143"/>
      <c r="Y208" s="147">
        <f>SUM(Y209:Y210)</f>
        <v>0.00525</v>
      </c>
      <c r="Z208" s="143"/>
      <c r="AA208" s="148">
        <f>SUM(AA209:AA210)</f>
        <v>0.49665</v>
      </c>
      <c r="AR208" s="149" t="s">
        <v>83</v>
      </c>
      <c r="AT208" s="150" t="s">
        <v>73</v>
      </c>
      <c r="AU208" s="150" t="s">
        <v>79</v>
      </c>
      <c r="AY208" s="149" t="s">
        <v>146</v>
      </c>
      <c r="BK208" s="151">
        <f>SUM(BK209:BK210)</f>
        <v>0</v>
      </c>
    </row>
    <row r="209" spans="2:65" s="1" customFormat="1" ht="30" customHeight="1">
      <c r="B209" s="130"/>
      <c r="C209" s="153" t="s">
        <v>343</v>
      </c>
      <c r="D209" s="153" t="s">
        <v>147</v>
      </c>
      <c r="E209" s="154" t="s">
        <v>798</v>
      </c>
      <c r="F209" s="268" t="s">
        <v>805</v>
      </c>
      <c r="G209" s="268"/>
      <c r="H209" s="268"/>
      <c r="I209" s="268"/>
      <c r="J209" s="155" t="s">
        <v>184</v>
      </c>
      <c r="K209" s="156">
        <v>105</v>
      </c>
      <c r="L209" s="246">
        <v>0</v>
      </c>
      <c r="M209" s="246"/>
      <c r="N209" s="246">
        <f>ROUND(L209*K209,2)</f>
        <v>0</v>
      </c>
      <c r="O209" s="246"/>
      <c r="P209" s="246"/>
      <c r="Q209" s="246"/>
      <c r="R209" s="132"/>
      <c r="T209" s="157" t="s">
        <v>5</v>
      </c>
      <c r="U209" s="43" t="s">
        <v>39</v>
      </c>
      <c r="V209" s="158">
        <v>0.125</v>
      </c>
      <c r="W209" s="158">
        <f>V209*K209</f>
        <v>13.125</v>
      </c>
      <c r="X209" s="158">
        <v>5E-05</v>
      </c>
      <c r="Y209" s="158">
        <f>X209*K209</f>
        <v>0.00525</v>
      </c>
      <c r="Z209" s="158">
        <v>0.00473</v>
      </c>
      <c r="AA209" s="159">
        <f>Z209*K209</f>
        <v>0.49665</v>
      </c>
      <c r="AR209" s="20" t="s">
        <v>179</v>
      </c>
      <c r="AT209" s="20" t="s">
        <v>147</v>
      </c>
      <c r="AU209" s="20" t="s">
        <v>83</v>
      </c>
      <c r="AY209" s="20" t="s">
        <v>146</v>
      </c>
      <c r="BE209" s="160">
        <f>IF(U209="základní",N209,0)</f>
        <v>0</v>
      </c>
      <c r="BF209" s="160">
        <f>IF(U209="snížená",N209,0)</f>
        <v>0</v>
      </c>
      <c r="BG209" s="160">
        <f>IF(U209="zákl. přenesená",N209,0)</f>
        <v>0</v>
      </c>
      <c r="BH209" s="160">
        <f>IF(U209="sníž. přenesená",N209,0)</f>
        <v>0</v>
      </c>
      <c r="BI209" s="160">
        <f>IF(U209="nulová",N209,0)</f>
        <v>0</v>
      </c>
      <c r="BJ209" s="20" t="s">
        <v>79</v>
      </c>
      <c r="BK209" s="160">
        <f>ROUND(L209*K209,2)</f>
        <v>0</v>
      </c>
      <c r="BL209" s="20" t="s">
        <v>179</v>
      </c>
      <c r="BM209" s="20" t="s">
        <v>799</v>
      </c>
    </row>
    <row r="210" spans="2:65" s="1" customFormat="1" ht="31.5" customHeight="1">
      <c r="B210" s="130"/>
      <c r="C210" s="153" t="s">
        <v>347</v>
      </c>
      <c r="D210" s="153" t="s">
        <v>147</v>
      </c>
      <c r="E210" s="154" t="s">
        <v>446</v>
      </c>
      <c r="F210" s="247" t="s">
        <v>447</v>
      </c>
      <c r="G210" s="247"/>
      <c r="H210" s="247"/>
      <c r="I210" s="247"/>
      <c r="J210" s="155" t="s">
        <v>157</v>
      </c>
      <c r="K210" s="156">
        <v>0.497</v>
      </c>
      <c r="L210" s="246">
        <v>0</v>
      </c>
      <c r="M210" s="246"/>
      <c r="N210" s="246">
        <f>ROUND(L210*K210,2)</f>
        <v>0</v>
      </c>
      <c r="O210" s="246"/>
      <c r="P210" s="246"/>
      <c r="Q210" s="246"/>
      <c r="R210" s="132"/>
      <c r="T210" s="157" t="s">
        <v>5</v>
      </c>
      <c r="U210" s="181" t="s">
        <v>39</v>
      </c>
      <c r="V210" s="182">
        <v>3.563</v>
      </c>
      <c r="W210" s="182">
        <f>V210*K210</f>
        <v>1.7708110000000001</v>
      </c>
      <c r="X210" s="182">
        <v>0</v>
      </c>
      <c r="Y210" s="182">
        <f>X210*K210</f>
        <v>0</v>
      </c>
      <c r="Z210" s="182">
        <v>0</v>
      </c>
      <c r="AA210" s="183">
        <f>Z210*K210</f>
        <v>0</v>
      </c>
      <c r="AR210" s="20" t="s">
        <v>179</v>
      </c>
      <c r="AT210" s="20" t="s">
        <v>147</v>
      </c>
      <c r="AU210" s="20" t="s">
        <v>83</v>
      </c>
      <c r="AY210" s="20" t="s">
        <v>146</v>
      </c>
      <c r="BE210" s="160">
        <f>IF(U210="základní",N210,0)</f>
        <v>0</v>
      </c>
      <c r="BF210" s="160">
        <f>IF(U210="snížená",N210,0)</f>
        <v>0</v>
      </c>
      <c r="BG210" s="160">
        <f>IF(U210="zákl. přenesená",N210,0)</f>
        <v>0</v>
      </c>
      <c r="BH210" s="160">
        <f>IF(U210="sníž. přenesená",N210,0)</f>
        <v>0</v>
      </c>
      <c r="BI210" s="160">
        <f>IF(U210="nulová",N210,0)</f>
        <v>0</v>
      </c>
      <c r="BJ210" s="20" t="s">
        <v>79</v>
      </c>
      <c r="BK210" s="160">
        <f>ROUND(L210*K210,2)</f>
        <v>0</v>
      </c>
      <c r="BL210" s="20" t="s">
        <v>179</v>
      </c>
      <c r="BM210" s="20" t="s">
        <v>800</v>
      </c>
    </row>
    <row r="211" spans="2:18" s="1" customFormat="1" ht="6.75" customHeight="1">
      <c r="B211" s="58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60"/>
    </row>
  </sheetData>
  <sheetProtection/>
  <mergeCells count="254"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2:Q102"/>
    <mergeCell ref="D103:H103"/>
    <mergeCell ref="N103:Q103"/>
    <mergeCell ref="D104:H104"/>
    <mergeCell ref="N104:Q104"/>
    <mergeCell ref="L106:Q106"/>
    <mergeCell ref="C112:Q112"/>
    <mergeCell ref="F114:P114"/>
    <mergeCell ref="F115:P115"/>
    <mergeCell ref="M117:P117"/>
    <mergeCell ref="M119:Q119"/>
    <mergeCell ref="M120:Q120"/>
    <mergeCell ref="F122:I122"/>
    <mergeCell ref="L122:M122"/>
    <mergeCell ref="N122:Q122"/>
    <mergeCell ref="F126:I126"/>
    <mergeCell ref="L126:M126"/>
    <mergeCell ref="N126:Q126"/>
    <mergeCell ref="F127:I127"/>
    <mergeCell ref="F128:I128"/>
    <mergeCell ref="L128:M128"/>
    <mergeCell ref="N128:Q128"/>
    <mergeCell ref="F129:I129"/>
    <mergeCell ref="F130:I130"/>
    <mergeCell ref="L130:M130"/>
    <mergeCell ref="N130:Q130"/>
    <mergeCell ref="F131:I131"/>
    <mergeCell ref="F132:I132"/>
    <mergeCell ref="L132:M132"/>
    <mergeCell ref="N132:Q132"/>
    <mergeCell ref="F133:I133"/>
    <mergeCell ref="L133:M133"/>
    <mergeCell ref="N133:Q133"/>
    <mergeCell ref="F134:I134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L138:M138"/>
    <mergeCell ref="N138:Q138"/>
    <mergeCell ref="F139:I139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52:I152"/>
    <mergeCell ref="F153:I153"/>
    <mergeCell ref="L153:M153"/>
    <mergeCell ref="N153:Q153"/>
    <mergeCell ref="F154:I154"/>
    <mergeCell ref="F155:I155"/>
    <mergeCell ref="L155:M155"/>
    <mergeCell ref="N155:Q155"/>
    <mergeCell ref="F156:I156"/>
    <mergeCell ref="F157:I157"/>
    <mergeCell ref="L157:M157"/>
    <mergeCell ref="N157:Q157"/>
    <mergeCell ref="F158:I158"/>
    <mergeCell ref="F159:I159"/>
    <mergeCell ref="L159:M159"/>
    <mergeCell ref="N159:Q159"/>
    <mergeCell ref="F160:I160"/>
    <mergeCell ref="F161:I161"/>
    <mergeCell ref="L161:M161"/>
    <mergeCell ref="N161:Q161"/>
    <mergeCell ref="F162:I162"/>
    <mergeCell ref="F163:I163"/>
    <mergeCell ref="L163:M163"/>
    <mergeCell ref="N163:Q163"/>
    <mergeCell ref="F164:I164"/>
    <mergeCell ref="F165:I165"/>
    <mergeCell ref="F166:I166"/>
    <mergeCell ref="L166:M166"/>
    <mergeCell ref="N166:Q166"/>
    <mergeCell ref="F167:I167"/>
    <mergeCell ref="F168:I168"/>
    <mergeCell ref="L168:M168"/>
    <mergeCell ref="N168:Q168"/>
    <mergeCell ref="F170:I170"/>
    <mergeCell ref="L170:M170"/>
    <mergeCell ref="N170:Q170"/>
    <mergeCell ref="F171:I171"/>
    <mergeCell ref="F173:I173"/>
    <mergeCell ref="L173:M173"/>
    <mergeCell ref="N173:Q173"/>
    <mergeCell ref="F174:I174"/>
    <mergeCell ref="F175:I175"/>
    <mergeCell ref="L175:M175"/>
    <mergeCell ref="N175:Q175"/>
    <mergeCell ref="F176:I176"/>
    <mergeCell ref="F178:I178"/>
    <mergeCell ref="L178:M178"/>
    <mergeCell ref="N178:Q178"/>
    <mergeCell ref="N177:Q177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84:I184"/>
    <mergeCell ref="L184:M184"/>
    <mergeCell ref="N184:Q184"/>
    <mergeCell ref="F185:I185"/>
    <mergeCell ref="F186:I186"/>
    <mergeCell ref="L186:M186"/>
    <mergeCell ref="N186:Q186"/>
    <mergeCell ref="F187:I187"/>
    <mergeCell ref="L187:M187"/>
    <mergeCell ref="N187:Q187"/>
    <mergeCell ref="F188:I188"/>
    <mergeCell ref="F189:I189"/>
    <mergeCell ref="L189:M189"/>
    <mergeCell ref="N189:Q189"/>
    <mergeCell ref="F190:I190"/>
    <mergeCell ref="L190:M190"/>
    <mergeCell ref="N190:Q190"/>
    <mergeCell ref="F191:I191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N206:Q206"/>
    <mergeCell ref="F207:I207"/>
    <mergeCell ref="F209:I209"/>
    <mergeCell ref="L209:M209"/>
    <mergeCell ref="N209:Q209"/>
    <mergeCell ref="F197:I197"/>
    <mergeCell ref="L197:M197"/>
    <mergeCell ref="F198:I198"/>
    <mergeCell ref="L198:M198"/>
    <mergeCell ref="N198:Q198"/>
    <mergeCell ref="F200:I200"/>
    <mergeCell ref="L200:M200"/>
    <mergeCell ref="N200:Q200"/>
    <mergeCell ref="H1:K1"/>
    <mergeCell ref="S2:AC2"/>
    <mergeCell ref="F210:I210"/>
    <mergeCell ref="L210:M210"/>
    <mergeCell ref="N210:Q210"/>
    <mergeCell ref="N123:Q123"/>
    <mergeCell ref="N124:Q124"/>
    <mergeCell ref="N125:Q125"/>
    <mergeCell ref="N169:Q169"/>
    <mergeCell ref="N172:Q172"/>
    <mergeCell ref="N183:Q183"/>
    <mergeCell ref="N192:Q192"/>
    <mergeCell ref="N199:Q199"/>
    <mergeCell ref="N201:Q201"/>
    <mergeCell ref="N202:Q202"/>
    <mergeCell ref="N205:Q205"/>
    <mergeCell ref="N197:Q197"/>
    <mergeCell ref="N208:Q208"/>
    <mergeCell ref="F203:I203"/>
    <mergeCell ref="L203:M203"/>
    <mergeCell ref="N203:Q203"/>
    <mergeCell ref="F204:I204"/>
    <mergeCell ref="F206:I206"/>
    <mergeCell ref="L206:M206"/>
  </mergeCells>
  <hyperlinks>
    <hyperlink ref="F1:G1" location="C2" display="1) Krycí list rozpočtu"/>
    <hyperlink ref="H1:K1" location="C86" display="2) Rekapitulace rozpočtu"/>
    <hyperlink ref="L1" location="C122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Fajfr</dc:creator>
  <cp:keywords/>
  <dc:description/>
  <cp:lastModifiedBy>Ing. Alena Seibertová</cp:lastModifiedBy>
  <cp:lastPrinted>2019-07-01T07:12:26Z</cp:lastPrinted>
  <dcterms:created xsi:type="dcterms:W3CDTF">2017-12-03T16:06:08Z</dcterms:created>
  <dcterms:modified xsi:type="dcterms:W3CDTF">2019-07-09T06:09:34Z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