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2435" activeTab="0"/>
  </bookViews>
  <sheets>
    <sheet name="Rekapitulace stavby" sheetId="1" r:id="rId1"/>
    <sheet name="19-041 - Odstranění stave..." sheetId="2" r:id="rId2"/>
  </sheets>
  <definedNames>
    <definedName name="_xlnm._FilterDatabase" localSheetId="1" hidden="1">'19-041 - Odstranění stave...'!$C$130:$K$450</definedName>
    <definedName name="_xlnm.Print_Area" localSheetId="1">'19-041 - Odstranění stave...'!$C$4:$J$76,'19-041 - Odstranění stave...'!$C$82:$J$114,'19-041 - Odstranění stave...'!$C$120:$K$450</definedName>
    <definedName name="_xlnm.Print_Area" localSheetId="0">'Rekapitulace stavby'!$D$4:$AO$76,'Rekapitulace stavby'!$C$82:$AQ$96</definedName>
    <definedName name="_xlnm.Print_Titles" localSheetId="0">'Rekapitulace stavby'!$92:$92</definedName>
    <definedName name="_xlnm.Print_Titles" localSheetId="1">'19-041 - Odstranění stave...'!$130:$130</definedName>
  </definedNames>
  <calcPr calcId="152511"/>
</workbook>
</file>

<file path=xl/sharedStrings.xml><?xml version="1.0" encoding="utf-8"?>
<sst xmlns="http://schemas.openxmlformats.org/spreadsheetml/2006/main" count="3716" uniqueCount="678">
  <si>
    <t>Export Komplet</t>
  </si>
  <si>
    <t/>
  </si>
  <si>
    <t>2.0</t>
  </si>
  <si>
    <t>ZAMOK</t>
  </si>
  <si>
    <t>False</t>
  </si>
  <si>
    <t>{e16f33a3-e1d4-4b38-8cc1-4246d9841f53}</t>
  </si>
  <si>
    <t>1</t>
  </si>
  <si>
    <t>21</t>
  </si>
  <si>
    <t>0,1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</si>
  <si>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</si>
  <si>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</si>
  <si>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</si>
  <si>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</si>
  <si>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</si>
  <si>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</si>
  <si>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19-041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</si>
  <si>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</si>
  <si>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</si>
  <si>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Odstranění stavebního objektu na ul. Hoblíkova č.p. 584, parc.č. 203, k.ú. NJ-HP</t>
  </si>
  <si>
    <t>KSO:</t>
  </si>
  <si>
    <t>CC-CZ:</t>
  </si>
  <si>
    <t>Místo:</t>
  </si>
  <si>
    <t>Nový Jičín</t>
  </si>
  <si>
    <t>Datum:</t>
  </si>
  <si>
    <t>14. 5. 2019</t>
  </si>
  <si>
    <t>Zadavatel:</t>
  </si>
  <si>
    <t>IČ:</t>
  </si>
  <si>
    <t>00298216</t>
  </si>
  <si>
    <t>Město Nový Jičín, Masarykovo nám.1</t>
  </si>
  <si>
    <t>DIČ:</t>
  </si>
  <si>
    <t>CZ00298216</t>
  </si>
  <si>
    <t>Uchazeč:</t>
  </si>
  <si>
    <t>Vyplň údaj</t>
  </si>
  <si>
    <t>Projektant:</t>
  </si>
  <si>
    <t>Oldřich Němec</t>
  </si>
  <si>
    <t>True</t>
  </si>
  <si>
    <t>Zpracovatel:</t>
  </si>
  <si>
    <t>0,01</t>
  </si>
  <si>
    <t>M.Procházková</t>
  </si>
  <si>
    <t>Poznámka:</t>
  </si>
  <si>
    <t>Převedení rozpočtu z CÚ 2010 na CÚ 2019 (bez revize aktuálního stavu)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</si>
  <si>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</si>
  <si>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</si>
  <si>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</si>
  <si>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</si>
  <si>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</si>
  <si>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</si>
  <si>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</si>
  <si>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</si>
  <si>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</si>
  <si>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</si>
  <si>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</si>
  <si>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</si>
  <si>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</si>
  <si>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</si>
  <si>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</si>
  <si>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</si>
  <si>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</si>
  <si>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</si>
  <si>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</si>
  <si>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</si>
  <si>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</si>
  <si>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</si>
  <si>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</si>
  <si>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</si>
  <si>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</si>
  <si>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</si>
  <si>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</si>
  <si>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</si>
  <si>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</si>
  <si>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</si>
  <si>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</si>
  <si>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</si>
  <si>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</si>
  <si>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</si>
  <si>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</si>
  <si>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</si>
  <si>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</si>
  <si>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</si>
  <si>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</si>
  <si>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</si>
  <si>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</si>
  <si>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</si>
  <si>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</si>
  <si>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</si>
  <si>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</si>
  <si>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###NOINSERT###</t>
  </si>
  <si>
    <t>r1</t>
  </si>
  <si>
    <t>0,77</t>
  </si>
  <si>
    <t>2</t>
  </si>
  <si>
    <t>sl1</t>
  </si>
  <si>
    <t>13</t>
  </si>
  <si>
    <t>KRYCÍ LIST SOUPISU PRACÍ</t>
  </si>
  <si>
    <t>zav1</t>
  </si>
  <si>
    <t>4</t>
  </si>
  <si>
    <t>sl2</t>
  </si>
  <si>
    <t>zav2</t>
  </si>
  <si>
    <t>pl2</t>
  </si>
  <si>
    <t>147,437</t>
  </si>
  <si>
    <t>s</t>
  </si>
  <si>
    <t>1,224</t>
  </si>
  <si>
    <t>zas</t>
  </si>
  <si>
    <t>111,371</t>
  </si>
  <si>
    <t>plS1</t>
  </si>
  <si>
    <t>92,106</t>
  </si>
  <si>
    <t>plS2</t>
  </si>
  <si>
    <t>56,936</t>
  </si>
  <si>
    <t>bm1</t>
  </si>
  <si>
    <t>0,727</t>
  </si>
  <si>
    <t>bm</t>
  </si>
  <si>
    <t>1,091</t>
  </si>
  <si>
    <t>be1a</t>
  </si>
  <si>
    <t>3,63</t>
  </si>
  <si>
    <t>be1</t>
  </si>
  <si>
    <t>1,25</t>
  </si>
  <si>
    <t>iz</t>
  </si>
  <si>
    <t>7,273</t>
  </si>
  <si>
    <t>iz1</t>
  </si>
  <si>
    <t>3,492</t>
  </si>
  <si>
    <t>le</t>
  </si>
  <si>
    <t>128,35</t>
  </si>
  <si>
    <t>om</t>
  </si>
  <si>
    <t>108,325</t>
  </si>
  <si>
    <t>su</t>
  </si>
  <si>
    <t>700,457</t>
  </si>
  <si>
    <t>jim</t>
  </si>
  <si>
    <t>2,5</t>
  </si>
  <si>
    <t>zakl</t>
  </si>
  <si>
    <t>5,229</t>
  </si>
  <si>
    <t>ko1</t>
  </si>
  <si>
    <t>41,081</t>
  </si>
  <si>
    <t>op3</t>
  </si>
  <si>
    <t>446,936</t>
  </si>
  <si>
    <t>op2</t>
  </si>
  <si>
    <t>1306,166</t>
  </si>
  <si>
    <t>hm2</t>
  </si>
  <si>
    <t>29,193</t>
  </si>
  <si>
    <t>hm1</t>
  </si>
  <si>
    <t>1,457</t>
  </si>
  <si>
    <t>opl</t>
  </si>
  <si>
    <t>59,95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</si>
  <si>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</si>
  <si>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</si>
  <si>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</si>
  <si>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</si>
  <si>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</si>
  <si>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</si>
  <si>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</si>
  <si>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</si>
  <si>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</si>
  <si>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</si>
  <si>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</si>
  <si>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</si>
  <si>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</si>
  <si>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</si>
  <si>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</si>
  <si>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</si>
  <si>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</si>
  <si>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764 - Konstrukce klempířské</t>
  </si>
  <si>
    <t xml:space="preserve">    783 - Dokončovací práce - nátěry</t>
  </si>
  <si>
    <t>VRN - Vedlejší rozpočtové náklady</t>
  </si>
  <si>
    <t xml:space="preserve">    VRN3 - Zařízení staveniště</t>
  </si>
  <si>
    <t xml:space="preserve">    VRN4 - Inženýrská činnost</t>
  </si>
  <si>
    <t xml:space="preserve">    VRN6 - Územní vlivy</t>
  </si>
  <si>
    <t xml:space="preserve">    VRN7 - Provozní vlivy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</si>
  <si>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</si>
  <si>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</si>
  <si>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</si>
  <si>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</si>
  <si>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</si>
  <si>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</si>
  <si>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</si>
  <si>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</si>
  <si>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</si>
  <si>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</si>
  <si>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</si>
  <si>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</si>
  <si>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</si>
  <si>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</si>
  <si>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</si>
  <si>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</si>
  <si>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</si>
  <si>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</si>
  <si>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111201101</t>
  </si>
  <si>
    <t>Odstranění křovin a stromů průměru kmene do 100 mm i s kořeny z celkové plochy do 1000 m2</t>
  </si>
  <si>
    <t>m2</t>
  </si>
  <si>
    <t>CS ÚRS 2019 01</t>
  </si>
  <si>
    <t>-795867026</t>
  </si>
  <si>
    <t>VV</t>
  </si>
  <si>
    <t>"plocha=" 30,0</t>
  </si>
  <si>
    <t>111201401</t>
  </si>
  <si>
    <t>Spálení křovin a stromů průměru kmene do 100 mm</t>
  </si>
  <si>
    <t>1400078551</t>
  </si>
  <si>
    <t>3</t>
  </si>
  <si>
    <t>132212101</t>
  </si>
  <si>
    <t>Hloubení rýh š do 600 mm ručním nebo pneum nářadím v soudržných horninách tř. 3</t>
  </si>
  <si>
    <t>m3</t>
  </si>
  <si>
    <t>34217351</t>
  </si>
  <si>
    <t>"základ pro podlahu u opěrné stěny</t>
  </si>
  <si>
    <t>3,85*0,25*0,8</t>
  </si>
  <si>
    <t>132212109</t>
  </si>
  <si>
    <t>Příplatek za lepivost u hloubení rýh š do 600 mm ručním nebo pneum nářadím v hornině tř. 3</t>
  </si>
  <si>
    <t>-792990220</t>
  </si>
  <si>
    <t>5</t>
  </si>
  <si>
    <t>133202011</t>
  </si>
  <si>
    <t>Hloubení šachet ručním nebo pneum nářadím v soudržných horninách tř. 3, plocha výkopu do 4 m2</t>
  </si>
  <si>
    <t>1803775824</t>
  </si>
  <si>
    <t>"patky pro oplocení za vyb.objektem</t>
  </si>
  <si>
    <t>(sl2+zav2)*0,3*0,3*0,8</t>
  </si>
  <si>
    <t>6</t>
  </si>
  <si>
    <t>133202019</t>
  </si>
  <si>
    <t>Příplatek za lepivost u hloubení šachet ručním nebo pneum nářadím v horninách tř. 3</t>
  </si>
  <si>
    <t>-448790777</t>
  </si>
  <si>
    <t>7</t>
  </si>
  <si>
    <t>162201101</t>
  </si>
  <si>
    <t>Vodorovné přemístění do 20 m výkopku/sypaniny z horniny tř. 1 až 4</t>
  </si>
  <si>
    <t>-680118594</t>
  </si>
  <si>
    <t>s+r1</t>
  </si>
  <si>
    <t>8</t>
  </si>
  <si>
    <t>174101101</t>
  </si>
  <si>
    <t>Zásyp jam, šachet rýh nebo kolem objektů sypaninou se zhutněním</t>
  </si>
  <si>
    <t>1705685637</t>
  </si>
  <si>
    <t>"suterén, plocha od -0,83 m na -1,33 m pod terénem</t>
  </si>
  <si>
    <t>15,3*(4,82+0,6*2)</t>
  </si>
  <si>
    <t>Mezisoučet</t>
  </si>
  <si>
    <t>"suterén, plocha mezi zdivem od -1,33 m na -2,28 m</t>
  </si>
  <si>
    <t>(1,83+1,8+1,32+1,32+1,97)*4,82</t>
  </si>
  <si>
    <t>2,2*(4,82-0,15)</t>
  </si>
  <si>
    <t>0,45*1,5*2+0,3*3,45+0,45*1,0*2</t>
  </si>
  <si>
    <t>0,6*1,5*2+1,5*0,15+3,45*0,3</t>
  </si>
  <si>
    <t>1,0*0,15+1,0*0,45</t>
  </si>
  <si>
    <t>Součet</t>
  </si>
  <si>
    <t>"násypy</t>
  </si>
  <si>
    <t>plS1*(1,33-0,83)</t>
  </si>
  <si>
    <t>plS2*(2,28-1,33)</t>
  </si>
  <si>
    <t>"vybourané základy=" zakl</t>
  </si>
  <si>
    <t>"jímka - odhad=" 6,0</t>
  </si>
  <si>
    <t>9</t>
  </si>
  <si>
    <t>181951101</t>
  </si>
  <si>
    <t>Úprava pláně v hornině tř. 1 až 4 bez zhutnění</t>
  </si>
  <si>
    <t>-1381099410</t>
  </si>
  <si>
    <t>Zakládání</t>
  </si>
  <si>
    <t>10</t>
  </si>
  <si>
    <t>274313611</t>
  </si>
  <si>
    <t>Základové pásy z betonu tř. C 16/20</t>
  </si>
  <si>
    <t>-1877970990</t>
  </si>
  <si>
    <t>"koef. 1,15 na beton v rýhách bez bednění=" r1*1,15</t>
  </si>
  <si>
    <t>11</t>
  </si>
  <si>
    <t>275311611</t>
  </si>
  <si>
    <t>Základové patky prokládané kamenem z betonu tř. C 16/20</t>
  </si>
  <si>
    <t>397051142</t>
  </si>
  <si>
    <t xml:space="preserve">"sloupky oplocení, koef. 1,15 na nerovnost  </t>
  </si>
  <si>
    <t>"stěn bez bednění=" s*1,15</t>
  </si>
  <si>
    <t xml:space="preserve">"odpočet betonu z cen. položky pro osazení </t>
  </si>
  <si>
    <t>"sloupků=" -(sl2+zav2)*0,05</t>
  </si>
  <si>
    <t>Svislé a kompletní konstrukce</t>
  </si>
  <si>
    <t>12</t>
  </si>
  <si>
    <t>317234410</t>
  </si>
  <si>
    <t>Vyzdívka mezi nosníky z cihel pálených na MC</t>
  </si>
  <si>
    <t>-1215160690</t>
  </si>
  <si>
    <t>"doplnění zdiva opěrné zdi do požadovaného tvaru</t>
  </si>
  <si>
    <t>"- odhad=" 1,0</t>
  </si>
  <si>
    <t>338171121</t>
  </si>
  <si>
    <t>Osazování sloupků a vzpěr plotových ocelových v do 2,60 m se zalitím MC</t>
  </si>
  <si>
    <t>kus</t>
  </si>
  <si>
    <t>-308980466</t>
  </si>
  <si>
    <t>"sloupky do vysekaných kapes -základy</t>
  </si>
  <si>
    <t>"pod vybouraným zděným oplocením na ul. Hoblíkova</t>
  </si>
  <si>
    <t>"sloupky=" 5+8</t>
  </si>
  <si>
    <t>"zavětrování=" 2+2</t>
  </si>
  <si>
    <t>14</t>
  </si>
  <si>
    <t>338171123</t>
  </si>
  <si>
    <t>Osazování sloupků a vzpěr plotových ocelových v do 2,60 m se zabetonováním</t>
  </si>
  <si>
    <t>-1331974876</t>
  </si>
  <si>
    <t>"sloupky=" 13</t>
  </si>
  <si>
    <t>"zavětrování=" 4</t>
  </si>
  <si>
    <t>M</t>
  </si>
  <si>
    <t>55342263</t>
  </si>
  <si>
    <t>sloupek plotový koncový Pz a komaxitový 2500/48x1,5mm</t>
  </si>
  <si>
    <t>-143096546</t>
  </si>
  <si>
    <t>2+3</t>
  </si>
  <si>
    <t>16</t>
  </si>
  <si>
    <t>55342255</t>
  </si>
  <si>
    <t>sloupek plotový průběžný Pz a komaxitový 2500/38x1,5mm</t>
  </si>
  <si>
    <t>-594129470</t>
  </si>
  <si>
    <t>sl1+sl2-5</t>
  </si>
  <si>
    <t>17</t>
  </si>
  <si>
    <t>55342274</t>
  </si>
  <si>
    <t>vzpěra plotová 38x1,5mm včetně krytky s uchem 2500mm</t>
  </si>
  <si>
    <t>948229658</t>
  </si>
  <si>
    <t>zav1+zav2</t>
  </si>
  <si>
    <t>18</t>
  </si>
  <si>
    <t>348401230</t>
  </si>
  <si>
    <t>Montáž oplocení ze strojového pletiva bez napínacích drátů výšky do 2,0 m</t>
  </si>
  <si>
    <t>m</t>
  </si>
  <si>
    <t>67358554</t>
  </si>
  <si>
    <t>"délka ul. Hoblíkova=" 9,75+20,2</t>
  </si>
  <si>
    <t>"za vyb. objektem=" 30,0</t>
  </si>
  <si>
    <t>19</t>
  </si>
  <si>
    <t>31327504</t>
  </si>
  <si>
    <t>pletivo drátěné plastifikované se čtvercovými oky 50/2,2mm v 2000mm</t>
  </si>
  <si>
    <t>-1022652862</t>
  </si>
  <si>
    <t>opl*1,02</t>
  </si>
  <si>
    <t>20</t>
  </si>
  <si>
    <t>348401350</t>
  </si>
  <si>
    <t>Rozvinutí, montáž a napnutí napínacího drátu na oplocení</t>
  </si>
  <si>
    <t>103340392</t>
  </si>
  <si>
    <t>opl*3</t>
  </si>
  <si>
    <t>15615300</t>
  </si>
  <si>
    <t>drát kruhový Pz napínací  D 2,80mm</t>
  </si>
  <si>
    <t>1019535665</t>
  </si>
  <si>
    <t>opl*3*1,02</t>
  </si>
  <si>
    <t>22</t>
  </si>
  <si>
    <t>15619-064</t>
  </si>
  <si>
    <t>Hák napínací poplastovaný</t>
  </si>
  <si>
    <t>1716045550</t>
  </si>
  <si>
    <t>3*3</t>
  </si>
  <si>
    <t>23</t>
  </si>
  <si>
    <t>348401360</t>
  </si>
  <si>
    <t>Přiháčkování strojového pletiva k napínacímu drátu na oplocení</t>
  </si>
  <si>
    <t>322374666</t>
  </si>
  <si>
    <t>24</t>
  </si>
  <si>
    <t>15619200</t>
  </si>
  <si>
    <t>drát poplastovaný kruhový vázací 1,1/1,5mm</t>
  </si>
  <si>
    <t>-1267499769</t>
  </si>
  <si>
    <t>(opl/2*0,05)*3*1,10</t>
  </si>
  <si>
    <t>Vodorovné konstrukce</t>
  </si>
  <si>
    <t>25</t>
  </si>
  <si>
    <t>417321212</t>
  </si>
  <si>
    <t>Ztužující pásy a věnce ze ŽB tř. C 12/15</t>
  </si>
  <si>
    <t>224682154</t>
  </si>
  <si>
    <t>"srovnatená položka pro:</t>
  </si>
  <si>
    <t>"ukončení zdiva betonovou hlavicí</t>
  </si>
  <si>
    <t>(4,3+2,1+2,1-0,45)*0,45*0,15</t>
  </si>
  <si>
    <t>(2,1-0,45)*0,3*0,15</t>
  </si>
  <si>
    <t>26</t>
  </si>
  <si>
    <t>417351115</t>
  </si>
  <si>
    <t>Zřízení bednění ztužujících věnců</t>
  </si>
  <si>
    <t>552364686</t>
  </si>
  <si>
    <t>"betonová hlavice</t>
  </si>
  <si>
    <t>((0,45+3,85+0,3+2,1)*2+2,1*4)*0,15</t>
  </si>
  <si>
    <t>(0,45*4+0,3*2)*0,15</t>
  </si>
  <si>
    <t>27</t>
  </si>
  <si>
    <t>417351116</t>
  </si>
  <si>
    <t>Odstranění bednění ztužujících věnců</t>
  </si>
  <si>
    <t>-1781022315</t>
  </si>
  <si>
    <t>Komunikace pozemní</t>
  </si>
  <si>
    <t>28</t>
  </si>
  <si>
    <t>564730111</t>
  </si>
  <si>
    <t>Podklad z kameniva hrubého drceného vel. 16-32 mm tl 100 mm</t>
  </si>
  <si>
    <t>-2132291237</t>
  </si>
  <si>
    <t>4,3*(3,67+0,3-2,1-0,2)</t>
  </si>
  <si>
    <t>21,82*5,97+1,3*3,07</t>
  </si>
  <si>
    <t>"jímka-žumpa=" 6,0</t>
  </si>
  <si>
    <t>Úpravy povrchů, podlahy a osazování výplní</t>
  </si>
  <si>
    <t>29</t>
  </si>
  <si>
    <t>622322121</t>
  </si>
  <si>
    <t>Vápenocementová lehčená omítka hladká jednovrstvá vnějších stěn nanášená ručně</t>
  </si>
  <si>
    <t>-239697224</t>
  </si>
  <si>
    <t>"ceníková položka za tl. 15 mm="  om</t>
  </si>
  <si>
    <t>30</t>
  </si>
  <si>
    <t>622322191</t>
  </si>
  <si>
    <t>Příplatek k vápenocementové lehčené omítce vnějších stěn za každých dalších 5 mm tloušťky ručně</t>
  </si>
  <si>
    <t>-887435679</t>
  </si>
  <si>
    <t>"tl. 25 mm=" om*2</t>
  </si>
  <si>
    <t>31</t>
  </si>
  <si>
    <t>631311123</t>
  </si>
  <si>
    <t>Mazanina tl do 120 mm z betonu prostého bez zvýšených nároků na prostředí tř. C 12/15</t>
  </si>
  <si>
    <t>378301863</t>
  </si>
  <si>
    <t>"betonová mazanina u ponechané opěrné</t>
  </si>
  <si>
    <t>"stěny=" iz*0,10</t>
  </si>
  <si>
    <t>32</t>
  </si>
  <si>
    <t>631311133</t>
  </si>
  <si>
    <t>Mazanina tl do 240 mm z betonu prostého bez zvýšených nároků na prostředí tř. C 12/15</t>
  </si>
  <si>
    <t>1512707716</t>
  </si>
  <si>
    <t>"podkladní beton - u pomnechané opěrné stěny</t>
  </si>
  <si>
    <t>iz*0,15</t>
  </si>
  <si>
    <t>33</t>
  </si>
  <si>
    <t>631319012</t>
  </si>
  <si>
    <t>Příplatek k mazanině tl do 120 mm za přehlazení povrchu</t>
  </si>
  <si>
    <t>1781631622</t>
  </si>
  <si>
    <t>34</t>
  </si>
  <si>
    <t>631319013</t>
  </si>
  <si>
    <t>Příplatek k mazanině tl do 240 mm za přehlazení povrchu</t>
  </si>
  <si>
    <t>119286425</t>
  </si>
  <si>
    <t>35</t>
  </si>
  <si>
    <t>631351101</t>
  </si>
  <si>
    <t>Zřízení bednění rýh a hran v podlahách</t>
  </si>
  <si>
    <t>1150515124</t>
  </si>
  <si>
    <t>"podkladní beton s betonovou mazaninou</t>
  </si>
  <si>
    <t>(0,2+0,45+3,85+0,3+0,2)*(0,15+0,1)</t>
  </si>
  <si>
    <t>36</t>
  </si>
  <si>
    <t>631351102</t>
  </si>
  <si>
    <t>Odstranění bednění rýh a hran v podlahách</t>
  </si>
  <si>
    <t>-131990528</t>
  </si>
  <si>
    <t>37</t>
  </si>
  <si>
    <t>635111115</t>
  </si>
  <si>
    <t>Násyp pod podlahy ze štěrkopísku s udusáním</t>
  </si>
  <si>
    <t>-444270747</t>
  </si>
  <si>
    <t>(iz-3,85*0,25)*0,10</t>
  </si>
  <si>
    <t>Ostatní konstrukce a práce, bourání</t>
  </si>
  <si>
    <t>38</t>
  </si>
  <si>
    <t>90101-RP1</t>
  </si>
  <si>
    <t>Cenový odhad - odpojení plynovodní přípojky od plynovodu</t>
  </si>
  <si>
    <t>sbr.</t>
  </si>
  <si>
    <t>-647867644</t>
  </si>
  <si>
    <t>"obsah ceny:</t>
  </si>
  <si>
    <t xml:space="preserve">"- ruční výkop v komunikaci ul. Žižkova </t>
  </si>
  <si>
    <t>"   na stávajícím plynovodu DN 100,</t>
  </si>
  <si>
    <t>"   odplynění stávajcí  připojky</t>
  </si>
  <si>
    <t xml:space="preserve">"- zpětná úprava výkopu v komunikaci a  </t>
  </si>
  <si>
    <t>"   úprava stávající komunikace</t>
  </si>
  <si>
    <t>"soubor=" 1</t>
  </si>
  <si>
    <t>39</t>
  </si>
  <si>
    <t>90101-RP2</t>
  </si>
  <si>
    <t>Cenový odhad - odpojení plynovodní přípojky - nadzemní část + HUP</t>
  </si>
  <si>
    <t>-1102482819</t>
  </si>
  <si>
    <t>"poznámka:</t>
  </si>
  <si>
    <t>"ležatá přípojka není součástí tohoto</t>
  </si>
  <si>
    <t xml:space="preserve">"rozpočtu, bude odtraněna při výstavbě nové </t>
  </si>
  <si>
    <t>"komunikace mezi ul. Hoblíkova-Žižkova</t>
  </si>
  <si>
    <t>40</t>
  </si>
  <si>
    <t>941111111</t>
  </si>
  <si>
    <t>Montáž lešení řadového trubkového lehkého s podlahami zatížení do 200 kg/m2 š do 0,9 m v do 10 m</t>
  </si>
  <si>
    <t>1384703710</t>
  </si>
  <si>
    <t>"oprava opěrné zdi</t>
  </si>
  <si>
    <t>((0,45+3,85+0,3+2,1)+2,1*4)*8,5</t>
  </si>
  <si>
    <t>41</t>
  </si>
  <si>
    <t>941111211</t>
  </si>
  <si>
    <t>Příplatek k lešení řadovému trubkovému lehkému s podlahami š 0,9 m v 10 m za první a ZKD den použití</t>
  </si>
  <si>
    <t>562109379</t>
  </si>
  <si>
    <t>le*20</t>
  </si>
  <si>
    <t>42</t>
  </si>
  <si>
    <t>941111811</t>
  </si>
  <si>
    <t>Demontáž lešení řadového trubkového lehkého s podlahami zatížení do 200 kg/m2 š do 0,9 m v do 10 m</t>
  </si>
  <si>
    <t>-674057863</t>
  </si>
  <si>
    <t>43</t>
  </si>
  <si>
    <t>962032231</t>
  </si>
  <si>
    <t>Bourání zdiva z cihel pálených nebo vápenopískových na MV nebo MVC přes 1 m3</t>
  </si>
  <si>
    <t>-463592195</t>
  </si>
  <si>
    <t>"zděné oplocení na ul. Hoblíkova=" 9,75*0,45*3,0</t>
  </si>
  <si>
    <t>"zděné oplocení kolmo k ul. Hoblíkova=" 20,2*0,3*2,0</t>
  </si>
  <si>
    <t>44</t>
  </si>
  <si>
    <t>971042151</t>
  </si>
  <si>
    <t>Vybourání otvorů v betonových příčkách a zdech D do 60 mm tl do 450 mm</t>
  </si>
  <si>
    <t>155561413</t>
  </si>
  <si>
    <t>"sloupky oplocení na ul. Hoblíkova=" 5+8</t>
  </si>
  <si>
    <t>"zavětrování oplocení na ul. Hoblíkova=" 2+2</t>
  </si>
  <si>
    <t>45</t>
  </si>
  <si>
    <t>978015391</t>
  </si>
  <si>
    <t>Otlučení (osekání) vnější vápenné nebo vápenocementové omítky stupně členitosti 1 a 2 do 100%</t>
  </si>
  <si>
    <t>-2103694493</t>
  </si>
  <si>
    <t>"oprava opěrné stěny</t>
  </si>
  <si>
    <t>(0,45+3,85+0,3+2,1-0,45*2)*8,5</t>
  </si>
  <si>
    <t>2*(2,1*8,5-0,45*(3,0+2,5))</t>
  </si>
  <si>
    <t>2*((2,1-0,45)*8,5-0,45*(3,0+2,5))</t>
  </si>
  <si>
    <t>(0,45*2)*8,5-0,45*(3,0+2,5)</t>
  </si>
  <si>
    <t>46</t>
  </si>
  <si>
    <t>981011316</t>
  </si>
  <si>
    <t>Demolice budov zděných na MVC podíl konstrukcí do 35 % postupným rozebíráním</t>
  </si>
  <si>
    <t>-113365716</t>
  </si>
  <si>
    <t>"objem k-ce ponechané části domu (opěrná stěna</t>
  </si>
  <si>
    <t>"sousedního domu - ponecháno)</t>
  </si>
  <si>
    <t>(0,45+3,85+0,3+2,1-0,45*2)*0,45*(0,2+0,15+3,0+3,0+2,5)</t>
  </si>
  <si>
    <t>2,1*(0,45*2+0,3)*(0,2+0,15+3,0)</t>
  </si>
  <si>
    <t>(2,1-0,45)*(0,45*2+0,3)*3,0</t>
  </si>
  <si>
    <t>(2,1-0,45*2)*(0,45*2+0,3)*2,5</t>
  </si>
  <si>
    <t>"výpočet obestavěného prostoru demolice</t>
  </si>
  <si>
    <t>"obket 4300 x 3970 mm</t>
  </si>
  <si>
    <t>4,3*3,97*(0,2+8,52+0,2+10,82)/2</t>
  </si>
  <si>
    <t>"objekt 15,3x6,02 m - podsklepená část od -1,33 m</t>
  </si>
  <si>
    <t>15,3*6,02*(1,33*2+7,02+10,82)/2</t>
  </si>
  <si>
    <t>"odpočet stěn ponechaných n ahranici pozemku</t>
  </si>
  <si>
    <t>"do úrovně terénu=" -15,3*0,6*0,6</t>
  </si>
  <si>
    <t>"objekt - nepodsklepená část od -0,93 m</t>
  </si>
  <si>
    <t>(2,45+0,39)*(0,5+5,02+0,45)*(0,93+7,02+5,72)/2</t>
  </si>
  <si>
    <t>(3,83+0,15)*(0,5+5,02+0,5)*(0,93*2+4,5+2,55)/2</t>
  </si>
  <si>
    <t>(27,4-4,3-21,82)*(0,27+2,32+0,39)*(0,2+2,5+0,2+2,25)/2</t>
  </si>
  <si>
    <t>"základy 600 mm pod terén průměrná šířka 500 mm</t>
  </si>
  <si>
    <t>"základ na hranici parcel ponechán v úrovni</t>
  </si>
  <si>
    <t>"terénu sousedního pozemku</t>
  </si>
  <si>
    <t>"(3,67+0,3-2,1)+4,3-0,6= 5,57 m</t>
  </si>
  <si>
    <t>"(2,45+0,39+3,83+0,15)*2+1,3+5,02 = 19,96 m</t>
  </si>
  <si>
    <t>(5,57+19,96)*0,5*0,6</t>
  </si>
  <si>
    <t>-(2,45+0,39+5,26)*0,5*0,6</t>
  </si>
  <si>
    <t>"žumpa-jímka, odhad=" 2,5</t>
  </si>
  <si>
    <t>"odpočet ponechané k-ce=" -ko1</t>
  </si>
  <si>
    <t>"výpočet objemu k-cí (zdivo, stropy, střecha)</t>
  </si>
  <si>
    <t>"objet 4300x3970 mm</t>
  </si>
  <si>
    <t>"podlahy, stropy=" 4,3*3,97*(0,2+0,35*2)</t>
  </si>
  <si>
    <t>"zdivo svislé</t>
  </si>
  <si>
    <t xml:space="preserve">   (3,85*2+0,45*2+3,07)*(8,52-0,35*2)</t>
  </si>
  <si>
    <t xml:space="preserve">   4,3*0,45*(10,82-8,52)</t>
  </si>
  <si>
    <t xml:space="preserve">   (0,45+3,07)*0,45*(10,82-8,52)/2</t>
  </si>
  <si>
    <t>"střecha=" 4,3*Sqrt(3,97*3,97+2,0*2,0)*0,20</t>
  </si>
  <si>
    <t>"odpočet otvorů</t>
  </si>
  <si>
    <t xml:space="preserve">   -(1,05*2,02+1,2*0,6+1,0*1,2+0,45*0,9)*0,45</t>
  </si>
  <si>
    <t>"suterén 600 mm pod terénem (od -0,18 m na -1,33 m)</t>
  </si>
  <si>
    <t>((15,3*0,6)*2+4,82+0,45*4+0,6+0,45*3)*(1,33-0,18)</t>
  </si>
  <si>
    <t>"odpočet ponechané k-ce základů stěn na hranici</t>
  </si>
  <si>
    <t>"parcel sousedního objektu=" -15,3*0,6*0,6</t>
  </si>
  <si>
    <t>"odpočet otvorů=" -5*(0,65*0,6*0,45)</t>
  </si>
  <si>
    <t>"objekt 15300x5970 mm</t>
  </si>
  <si>
    <t>"podlahy, stropy=" 15,3*5,97*(0,3+0,35*2)</t>
  </si>
  <si>
    <t>"zdivo nosné</t>
  </si>
  <si>
    <t xml:space="preserve">   (15,3*(0,45+0,5)+5,02*(0,3+0,3))*(0,18+7,02-0,3-0,35*2)</t>
  </si>
  <si>
    <t xml:space="preserve">   (0,1*(5,2*3)+0,1*(2,78*2+1,37+0,9+0,1+0,92)+0,3*5,2)*2,95</t>
  </si>
  <si>
    <t xml:space="preserve">   (0,1*(5,2*2+2,8)+3,65*0,15)*3,99</t>
  </si>
  <si>
    <t xml:space="preserve">   15,3*0,5*(10,82-7,02)+5,97*(0,3+0,3)*(10,82-7,02)/2</t>
  </si>
  <si>
    <t>"střecha=" 15,3*Sqrt(5,97*5,97+3,8*3,5)*0,20</t>
  </si>
  <si>
    <t xml:space="preserve">   -(1,5*1,4*3+0,7*0,6+0,8*1,4+1,2*2,05)*0,45</t>
  </si>
  <si>
    <t xml:space="preserve">   -2*(0,9*0,3*2,05)+(0,6*3+0,9*2+0,8*2)*0,10</t>
  </si>
  <si>
    <t xml:space="preserve">   -((1,2+1,8+1,2)*1,35+1,2*0,8+1,17*1,82+1,15*0,597)*0,45</t>
  </si>
  <si>
    <t>"objekt (2,450+390) x 5970 mm</t>
  </si>
  <si>
    <t>"podlahy, stropy=" 2,83*5,97*(0,2+0,3+0,35)</t>
  </si>
  <si>
    <t xml:space="preserve">   2,83*(0,5+0,45)*(0,68+5,27-0,3-0,35)</t>
  </si>
  <si>
    <t xml:space="preserve">   2,83*(0,50+0,45)*(7,24-5,27)/2</t>
  </si>
  <si>
    <t xml:space="preserve">   5,02*0,3*(0,68+5,27-0,3-0,35)</t>
  </si>
  <si>
    <t>"střecha=" 5,97*Sqrt(2,83*2,83+2,0*2,0)*0,20</t>
  </si>
  <si>
    <t xml:space="preserve">   -(0,88*1,1+1,17*1,85)*0,45-1,15*1,0*0,4</t>
  </si>
  <si>
    <t>"objekt 3980 x 6970 mm</t>
  </si>
  <si>
    <t>3,98*(0,5+0,45)*(0,2+4,4+0,2+2,25)/2</t>
  </si>
  <si>
    <t>"podlahy, stropy=" (3,98*5,97+1,3*3,07)*0,20</t>
  </si>
  <si>
    <t xml:space="preserve">   3,83*(0,3*2+0,15)*(2,25+4,4)/2</t>
  </si>
  <si>
    <t xml:space="preserve">   (0,85+0,45+1,1)*0,15*2,25</t>
  </si>
  <si>
    <t>"střecha=" 5,97*Sqrt(3,98*3,98+2,5*2,5)*0,20</t>
  </si>
  <si>
    <t xml:space="preserve">   -(0,97*1,76+0,9*0,9)*0,3-0,4*0,4*0,15</t>
  </si>
  <si>
    <t xml:space="preserve">   -(0,4*0,4+2,2*1,9)*0,30</t>
  </si>
  <si>
    <t>"k-ce základů pod terénem=" zakl</t>
  </si>
  <si>
    <t>"odpočet ponechan= k-ce=" -ko1</t>
  </si>
  <si>
    <t>"jímka,¨/žumpa, odhad=" jim*0,8</t>
  </si>
  <si>
    <t>"podíl k-cí k obestavěnému prostoru</t>
  </si>
  <si>
    <t>(op3/op2)*100</t>
  </si>
  <si>
    <t>Součet - procentní podíl k-cí k obestavěnému prostoru</t>
  </si>
  <si>
    <t>"celkem obestavěný prstor=" op2</t>
  </si>
  <si>
    <t>997</t>
  </si>
  <si>
    <t>Přesun sutě</t>
  </si>
  <si>
    <t>47</t>
  </si>
  <si>
    <t>997013501</t>
  </si>
  <si>
    <t>Odvoz suti a vybouraných hmot na skládku nebo meziskládku do 1 km se složením</t>
  </si>
  <si>
    <t>t</t>
  </si>
  <si>
    <t>1437931373</t>
  </si>
  <si>
    <t>"suť celkem=" 900,925</t>
  </si>
  <si>
    <t>"odpočet zásypu suterénu a základů=" -zas*1,8</t>
  </si>
  <si>
    <t>71</t>
  </si>
  <si>
    <t>997013509</t>
  </si>
  <si>
    <t>Příplatek k odvozu suti a vybouraných hmot na skládku ZKD 1 km přes 1 km</t>
  </si>
  <si>
    <t>-954407448</t>
  </si>
  <si>
    <t>su*11</t>
  </si>
  <si>
    <t>50</t>
  </si>
  <si>
    <t>997013831.2</t>
  </si>
  <si>
    <t>Poplatek za uložení stavebního směsného odpadu na skládce (skládkovné)</t>
  </si>
  <si>
    <t>-1378948398</t>
  </si>
  <si>
    <t>49</t>
  </si>
  <si>
    <t>997006551</t>
  </si>
  <si>
    <t>Hrubé urovnání suti na skládce bez zhutnění</t>
  </si>
  <si>
    <t>1797242666</t>
  </si>
  <si>
    <t>72</t>
  </si>
  <si>
    <t>997221611</t>
  </si>
  <si>
    <t>Nakládání suti na dopravní prostředky pro vodorovnou dopravu</t>
  </si>
  <si>
    <t>-12902439</t>
  </si>
  <si>
    <t>998</t>
  </si>
  <si>
    <t>Přesun hmot</t>
  </si>
  <si>
    <t>51</t>
  </si>
  <si>
    <t>998001123</t>
  </si>
  <si>
    <t>Přesun hmot pro demolice objektů v do 21 m</t>
  </si>
  <si>
    <t>231962730</t>
  </si>
  <si>
    <t>"demolice=" 1,457</t>
  </si>
  <si>
    <t>52</t>
  </si>
  <si>
    <t>998018002</t>
  </si>
  <si>
    <t>Přesun hmot ruční pro budovy v do 12 m</t>
  </si>
  <si>
    <t>-1764858184</t>
  </si>
  <si>
    <t>"celkem=" 49,559</t>
  </si>
  <si>
    <t>"odpočet=" -(hm1+hm2)</t>
  </si>
  <si>
    <t>53</t>
  </si>
  <si>
    <t>998225111</t>
  </si>
  <si>
    <t>Přesun hmot pro pozemní komunikace s krytem z kamene, monolitickým betonovým nebo živičným</t>
  </si>
  <si>
    <t>-952713090</t>
  </si>
  <si>
    <t>"obor 5=" 29,193</t>
  </si>
  <si>
    <t>PSV</t>
  </si>
  <si>
    <t>Práce a dodávky PSV</t>
  </si>
  <si>
    <t>711</t>
  </si>
  <si>
    <t>Izolace proti vodě, vlhkosti a plynům</t>
  </si>
  <si>
    <t>54</t>
  </si>
  <si>
    <t>711111001</t>
  </si>
  <si>
    <t>Provedení izolace proti zemní vlhkosti vodorovné za studena nátěrem penetračním</t>
  </si>
  <si>
    <t>1811234897</t>
  </si>
  <si>
    <t>"u ponechan= opěrné stěny</t>
  </si>
  <si>
    <t>3,85*(2,1-0,45)+(4,3+0,3)*0,20</t>
  </si>
  <si>
    <t>55</t>
  </si>
  <si>
    <t>711112001</t>
  </si>
  <si>
    <t>Provedení izolace proti zemní vlhkosti svislé za studena nátěrem penetračním</t>
  </si>
  <si>
    <t>1649302800</t>
  </si>
  <si>
    <t xml:space="preserve">"vytaženo na stěny </t>
  </si>
  <si>
    <t>(0,45+0,45+3,07+3,85+3,07+0,45+0,3)*0,30</t>
  </si>
  <si>
    <t>56</t>
  </si>
  <si>
    <t>11163150</t>
  </si>
  <si>
    <t>lak penetrační asfaltový</t>
  </si>
  <si>
    <t>1375403473</t>
  </si>
  <si>
    <t>iz*0,0003+iz1*0,00035</t>
  </si>
  <si>
    <t>57</t>
  </si>
  <si>
    <t>711141559</t>
  </si>
  <si>
    <t>Provedení izolace proti zemní vlhkosti pásy přitavením vodorovné NAIP</t>
  </si>
  <si>
    <t>503692265</t>
  </si>
  <si>
    <t>58</t>
  </si>
  <si>
    <t>711142559</t>
  </si>
  <si>
    <t>Provedení izolace proti zemní vlhkosti pásy přitavením svislé NAIP</t>
  </si>
  <si>
    <t>-1950090821</t>
  </si>
  <si>
    <t>59</t>
  </si>
  <si>
    <t>62855001</t>
  </si>
  <si>
    <t>pás asfaltový natavitelný modifikovaný SBS tl 4,0mm s vložkou z polyesterové rohože a spalitelnou PE fólií nebo jemnozrnný minerálním posypem na horním povrchu</t>
  </si>
  <si>
    <t>-228631749</t>
  </si>
  <si>
    <t>iz*1,15+iz1*1,20</t>
  </si>
  <si>
    <t>60</t>
  </si>
  <si>
    <t>998711101</t>
  </si>
  <si>
    <t>Přesun hmot tonážní pro izolace proti vodě, vlhkosti a plynům v objektech výšky do 6 m</t>
  </si>
  <si>
    <t>-1491512310</t>
  </si>
  <si>
    <t>764</t>
  </si>
  <si>
    <t>Konstrukce klempířské</t>
  </si>
  <si>
    <t>61</t>
  </si>
  <si>
    <t>764214405</t>
  </si>
  <si>
    <t>Oplechování horních ploch a nadezdívek (atik) bez rohů z Pz plechu mechanicky kotvené rš 400 mm</t>
  </si>
  <si>
    <t>477735808</t>
  </si>
  <si>
    <t>"betonová hlavice š. 300 mm</t>
  </si>
  <si>
    <t>(2,1-0,45*2+0,05)+(0,45+0,05)*2</t>
  </si>
  <si>
    <t>62</t>
  </si>
  <si>
    <t>764214407</t>
  </si>
  <si>
    <t>Oplechování horních ploch a nadezdívek (atik) bez rohů z Pz plechu mechanicky kotvené rš 670 mm</t>
  </si>
  <si>
    <t>1775356927</t>
  </si>
  <si>
    <t>"betonové hlavice š. 450 mm (r.š. 600 mm)</t>
  </si>
  <si>
    <t>0,05+0,45+3,85+0,3+2,1+0,05-0,45</t>
  </si>
  <si>
    <t>(2,1-0,45*3+0,05)*2+(0,45+0,05)*4</t>
  </si>
  <si>
    <t>63</t>
  </si>
  <si>
    <t>764311403</t>
  </si>
  <si>
    <t>Lemování rovných zdí střech s krytinou prejzovou nebo vlnitou z Pz plechu rš 250 mm</t>
  </si>
  <si>
    <t>-906006275</t>
  </si>
  <si>
    <t>"opěrná stěna</t>
  </si>
  <si>
    <t>0,45+3,85+0,3+2,1+0,45*4+0,3*2</t>
  </si>
  <si>
    <t>64</t>
  </si>
  <si>
    <t>998764202</t>
  </si>
  <si>
    <t>Přesun hmot procentní pro konstrukce klempířské v objektech v do 12 m</t>
  </si>
  <si>
    <t>%</t>
  </si>
  <si>
    <t>-131818624</t>
  </si>
  <si>
    <t>783</t>
  </si>
  <si>
    <t>Dokončovací práce - nátěry</t>
  </si>
  <si>
    <t>65</t>
  </si>
  <si>
    <t>783823131</t>
  </si>
  <si>
    <t>Penetrační akrylátový nátěr hladkých, tenkovrstvých zrnitých nebo štukových omítek</t>
  </si>
  <si>
    <t>1647798168</t>
  </si>
  <si>
    <t>66</t>
  </si>
  <si>
    <t>783827421</t>
  </si>
  <si>
    <t>Krycí dvojnásobný akrylátový nátěr omítek stupně členitosti 1 a 2</t>
  </si>
  <si>
    <t>-23617609</t>
  </si>
  <si>
    <t>VRN</t>
  </si>
  <si>
    <t>Vedlejší rozpočtové náklady</t>
  </si>
  <si>
    <t>VRN3</t>
  </si>
  <si>
    <t>Zařízení staveniště</t>
  </si>
  <si>
    <t>67</t>
  </si>
  <si>
    <t>030001000</t>
  </si>
  <si>
    <t>1024</t>
  </si>
  <si>
    <t>-347605511</t>
  </si>
  <si>
    <t>VRN4</t>
  </si>
  <si>
    <t>Inženýrská činnost</t>
  </si>
  <si>
    <t>68</t>
  </si>
  <si>
    <t>040001000.1</t>
  </si>
  <si>
    <t>682592594</t>
  </si>
  <si>
    <t>VRN6</t>
  </si>
  <si>
    <t>Územní vlivy</t>
  </si>
  <si>
    <t>69</t>
  </si>
  <si>
    <t>065002000.1</t>
  </si>
  <si>
    <t>Mimostaveništní doprava materiálů</t>
  </si>
  <si>
    <t>CS ÚRS 2017 01</t>
  </si>
  <si>
    <t>668414832</t>
  </si>
  <si>
    <t>VRN7</t>
  </si>
  <si>
    <t>Provozní vlivy</t>
  </si>
  <si>
    <t>70</t>
  </si>
  <si>
    <t>070001000.1</t>
  </si>
  <si>
    <t>-677902986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</si>
</sst>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800080"/>
      <name val="Arial CE"/>
      <family val="2"/>
    </font>
    <font>
      <sz val="8"/>
      <color rgb="FF0000A8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8"/>
      <color rgb="FF000000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308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21" fillId="0" borderId="4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4" fillId="4" borderId="0" xfId="0" applyFont="1" applyFill="1" applyAlignment="1" applyProtection="1">
      <alignment horizontal="center" vertical="center"/>
      <protection/>
    </xf>
    <xf numFmtId="0" fontId="25" fillId="0" borderId="13" xfId="0" applyFont="1" applyBorder="1" applyAlignment="1" applyProtection="1">
      <alignment horizontal="center" vertical="center" wrapText="1"/>
      <protection/>
    </xf>
    <xf numFmtId="0" fontId="25" fillId="0" borderId="14" xfId="0" applyFont="1" applyBorder="1" applyAlignment="1" applyProtection="1">
      <alignment horizontal="center" vertical="center" wrapText="1"/>
      <protection/>
    </xf>
    <xf numFmtId="0" fontId="25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2" fillId="0" borderId="17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8" xfId="0" applyNumberFormat="1" applyFont="1" applyBorder="1" applyAlignment="1" applyProtection="1">
      <alignment vertical="center"/>
      <protection/>
    </xf>
    <xf numFmtId="4" fontId="30" fillId="0" borderId="19" xfId="0" applyNumberFormat="1" applyFont="1" applyBorder="1" applyAlignment="1" applyProtection="1">
      <alignment vertical="center"/>
      <protection/>
    </xf>
    <xf numFmtId="166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31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5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31" fillId="0" borderId="0" xfId="0" applyFont="1" applyAlignment="1">
      <alignment horizontal="left" vertical="center" wrapText="1"/>
    </xf>
    <xf numFmtId="0" fontId="0" fillId="0" borderId="10" xfId="0" applyFont="1" applyBorder="1" applyAlignment="1" applyProtection="1">
      <alignment vertical="center"/>
      <protection locked="0"/>
    </xf>
    <xf numFmtId="0" fontId="19" fillId="0" borderId="0" xfId="0" applyFont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2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21" fillId="0" borderId="4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4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4" fillId="4" borderId="0" xfId="0" applyFont="1" applyFill="1" applyAlignment="1" applyProtection="1">
      <alignment horizontal="right"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0" fontId="7" fillId="0" borderId="19" xfId="0" applyFont="1" applyBorder="1" applyAlignment="1" applyProtection="1">
      <alignment vertical="center"/>
      <protection locked="0"/>
    </xf>
    <xf numFmtId="4" fontId="7" fillId="0" borderId="19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19" xfId="0" applyFont="1" applyBorder="1" applyAlignment="1" applyProtection="1">
      <alignment horizontal="left" vertical="center"/>
      <protection/>
    </xf>
    <xf numFmtId="0" fontId="8" fillId="0" borderId="19" xfId="0" applyFont="1" applyBorder="1" applyAlignment="1" applyProtection="1">
      <alignment vertical="center"/>
      <protection/>
    </xf>
    <xf numFmtId="0" fontId="8" fillId="0" borderId="19" xfId="0" applyFont="1" applyBorder="1" applyAlignment="1" applyProtection="1">
      <alignment vertical="center"/>
      <protection locked="0"/>
    </xf>
    <xf numFmtId="4" fontId="8" fillId="0" borderId="19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horizontal="center" vertical="center" wrapText="1"/>
      <protection/>
    </xf>
    <xf numFmtId="0" fontId="24" fillId="4" borderId="13" xfId="0" applyFont="1" applyFill="1" applyBorder="1" applyAlignment="1" applyProtection="1">
      <alignment horizontal="center" vertical="center" wrapText="1"/>
      <protection/>
    </xf>
    <xf numFmtId="0" fontId="24" fillId="4" borderId="14" xfId="0" applyFont="1" applyFill="1" applyBorder="1" applyAlignment="1" applyProtection="1">
      <alignment horizontal="center" vertical="center" wrapText="1"/>
      <protection/>
    </xf>
    <xf numFmtId="0" fontId="24" fillId="4" borderId="14" xfId="0" applyFont="1" applyFill="1" applyBorder="1" applyAlignment="1" applyProtection="1">
      <alignment horizontal="center" vertical="center" wrapText="1"/>
      <protection locked="0"/>
    </xf>
    <xf numFmtId="0" fontId="24" fillId="4" borderId="15" xfId="0" applyFont="1" applyFill="1" applyBorder="1" applyAlignment="1" applyProtection="1">
      <alignment horizontal="center" vertical="center" wrapText="1"/>
      <protection/>
    </xf>
    <xf numFmtId="0" fontId="0" fillId="0" borderId="3" xfId="0" applyFont="1" applyBorder="1" applyAlignment="1">
      <alignment horizontal="center" vertical="center" wrapText="1"/>
    </xf>
    <xf numFmtId="4" fontId="26" fillId="0" borderId="0" xfId="0" applyNumberFormat="1" applyFont="1" applyAlignment="1" applyProtection="1">
      <alignment/>
      <protection/>
    </xf>
    <xf numFmtId="166" fontId="34" fillId="0" borderId="10" xfId="0" applyNumberFormat="1" applyFont="1" applyBorder="1" applyAlignment="1" applyProtection="1">
      <alignment/>
      <protection/>
    </xf>
    <xf numFmtId="166" fontId="34" fillId="0" borderId="11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7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4" fillId="0" borderId="22" xfId="0" applyFont="1" applyBorder="1" applyAlignment="1" applyProtection="1">
      <alignment horizontal="center" vertical="center"/>
      <protection/>
    </xf>
    <xf numFmtId="49" fontId="24" fillId="0" borderId="22" xfId="0" applyNumberFormat="1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167" fontId="24" fillId="0" borderId="22" xfId="0" applyNumberFormat="1" applyFont="1" applyBorder="1" applyAlignment="1" applyProtection="1">
      <alignment vertical="center"/>
      <protection/>
    </xf>
    <xf numFmtId="4" fontId="24" fillId="2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/>
    </xf>
    <xf numFmtId="0" fontId="25" fillId="2" borderId="17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center" vertical="center"/>
      <protection/>
    </xf>
    <xf numFmtId="166" fontId="25" fillId="0" borderId="0" xfId="0" applyNumberFormat="1" applyFont="1" applyBorder="1" applyAlignment="1" applyProtection="1">
      <alignment vertical="center"/>
      <protection/>
    </xf>
    <xf numFmtId="166" fontId="25" fillId="0" borderId="12" xfId="0" applyNumberFormat="1" applyFont="1" applyBorder="1" applyAlignment="1" applyProtection="1">
      <alignment vertical="center"/>
      <protection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7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7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7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2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37" fillId="0" borderId="22" xfId="0" applyFont="1" applyBorder="1" applyAlignment="1" applyProtection="1">
      <alignment horizontal="center" vertical="center"/>
      <protection/>
    </xf>
    <xf numFmtId="49" fontId="37" fillId="0" borderId="22" xfId="0" applyNumberFormat="1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center" vertical="center" wrapText="1"/>
      <protection/>
    </xf>
    <xf numFmtId="167" fontId="37" fillId="0" borderId="22" xfId="0" applyNumberFormat="1" applyFont="1" applyBorder="1" applyAlignment="1" applyProtection="1">
      <alignment vertical="center"/>
      <protection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/>
    </xf>
    <xf numFmtId="0" fontId="38" fillId="0" borderId="3" xfId="0" applyFont="1" applyBorder="1" applyAlignment="1">
      <alignment vertical="center"/>
    </xf>
    <xf numFmtId="0" fontId="37" fillId="2" borderId="17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  <xf numFmtId="167" fontId="24" fillId="2" borderId="22" xfId="0" applyNumberFormat="1" applyFont="1" applyFill="1" applyBorder="1" applyAlignment="1" applyProtection="1">
      <alignment vertical="center"/>
      <protection locked="0"/>
    </xf>
    <xf numFmtId="0" fontId="25" fillId="2" borderId="18" xfId="0" applyFont="1" applyFill="1" applyBorder="1" applyAlignment="1" applyProtection="1">
      <alignment horizontal="left" vertical="center"/>
      <protection locked="0"/>
    </xf>
    <xf numFmtId="0" fontId="25" fillId="0" borderId="19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166" fontId="25" fillId="0" borderId="19" xfId="0" applyNumberFormat="1" applyFont="1" applyBorder="1" applyAlignment="1" applyProtection="1">
      <alignment vertical="center"/>
      <protection/>
    </xf>
    <xf numFmtId="166" fontId="25" fillId="0" borderId="20" xfId="0" applyNumberFormat="1" applyFont="1" applyBorder="1" applyAlignment="1" applyProtection="1">
      <alignment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21" xfId="0" applyFont="1" applyFill="1" applyBorder="1" applyAlignment="1" applyProtection="1">
      <alignment vertical="center"/>
      <protection/>
    </xf>
    <xf numFmtId="0" fontId="0" fillId="0" borderId="0" xfId="0"/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22" fillId="0" borderId="16" xfId="0" applyFont="1" applyBorder="1" applyAlignment="1">
      <alignment horizontal="center" vertical="center"/>
    </xf>
    <xf numFmtId="0" fontId="22" fillId="0" borderId="10" xfId="0" applyFont="1" applyBorder="1" applyAlignment="1">
      <alignment horizontal="left" vertical="center"/>
    </xf>
    <xf numFmtId="0" fontId="23" fillId="0" borderId="17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3" fillId="0" borderId="17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24" fillId="4" borderId="6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left" vertical="center"/>
      <protection/>
    </xf>
    <xf numFmtId="0" fontId="24" fillId="4" borderId="7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right" vertical="center"/>
      <protection/>
    </xf>
    <xf numFmtId="0" fontId="24" fillId="4" borderId="21" xfId="0" applyFont="1" applyFill="1" applyBorder="1" applyAlignment="1" applyProtection="1">
      <alignment horizontal="left"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4" fontId="26" fillId="0" borderId="0" xfId="0" applyNumberFormat="1" applyFont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right"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L97"/>
  <sheetViews>
    <sheetView showGridLines="0" tabSelected="1" workbookViewId="0" topLeftCell="A1"/>
  </sheetViews>
  <sheetFormatPr defaultColWidth="9.140625" defaultRowHeight="12"/>
  <cols>
    <col min="1" max="1" width="7.140625" style="0" customWidth="1"/>
    <col min="2" max="2" width="1.421875" style="0" customWidth="1"/>
    <col min="3" max="3" width="3.421875" style="0" customWidth="1"/>
    <col min="4" max="33" width="2.28125" style="0" customWidth="1"/>
    <col min="34" max="34" width="2.8515625" style="0" customWidth="1"/>
    <col min="35" max="35" width="27.140625" style="0" customWidth="1"/>
    <col min="36" max="37" width="2.140625" style="0" customWidth="1"/>
    <col min="38" max="38" width="7.140625" style="0" customWidth="1"/>
    <col min="39" max="39" width="2.8515625" style="0" customWidth="1"/>
    <col min="40" max="40" width="11.421875" style="0" customWidth="1"/>
    <col min="41" max="41" width="6.421875" style="0" customWidth="1"/>
    <col min="42" max="42" width="3.421875" style="0" customWidth="1"/>
    <col min="43" max="43" width="13.421875" style="0" hidden="1" customWidth="1"/>
    <col min="44" max="44" width="11.7109375" style="0" customWidth="1"/>
    <col min="45" max="47" width="22.140625" style="0" hidden="1" customWidth="1"/>
    <col min="48" max="49" width="18.421875" style="0" hidden="1" customWidth="1"/>
    <col min="50" max="51" width="21.421875" style="0" hidden="1" customWidth="1"/>
    <col min="52" max="52" width="18.421875" style="0" hidden="1" customWidth="1"/>
    <col min="53" max="53" width="16.421875" style="0" hidden="1" customWidth="1"/>
    <col min="54" max="54" width="21.421875" style="0" hidden="1" customWidth="1"/>
    <col min="55" max="55" width="18.421875" style="0" hidden="1" customWidth="1"/>
    <col min="56" max="56" width="16.421875" style="0" hidden="1" customWidth="1"/>
    <col min="57" max="57" width="57.00390625" style="0" customWidth="1"/>
    <col min="71" max="91" width="9.140625" style="0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ht="36.95" customHeight="1">
      <c r="AR2" s="272"/>
      <c r="AS2" s="272"/>
      <c r="AT2" s="272"/>
      <c r="AU2" s="272"/>
      <c r="AV2" s="272"/>
      <c r="AW2" s="272"/>
      <c r="AX2" s="272"/>
      <c r="AY2" s="272"/>
      <c r="AZ2" s="272"/>
      <c r="BA2" s="272"/>
      <c r="BB2" s="272"/>
      <c r="BC2" s="272"/>
      <c r="BD2" s="272"/>
      <c r="BE2" s="272"/>
      <c r="BS2" s="17" t="s">
        <v>6</v>
      </c>
      <c r="BT2" s="17" t="s">
        <v>7</v>
      </c>
    </row>
    <row r="3" spans="2:72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8</v>
      </c>
      <c r="BT3" s="17" t="s">
        <v>9</v>
      </c>
    </row>
    <row r="4" spans="2:71" ht="24.95" customHeight="1">
      <c r="B4" s="21"/>
      <c r="C4" s="22"/>
      <c r="D4" s="23" t="s">
        <v>10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11</v>
      </c>
      <c r="BE4" s="25" t="s">
        <v>12</v>
      </c>
      <c r="BS4" s="17" t="s">
        <v>13</v>
      </c>
    </row>
    <row r="5" spans="2:71" ht="12" customHeight="1">
      <c r="B5" s="21"/>
      <c r="C5" s="22"/>
      <c r="D5" s="26" t="s">
        <v>14</v>
      </c>
      <c r="E5" s="22"/>
      <c r="F5" s="22"/>
      <c r="G5" s="22"/>
      <c r="H5" s="22"/>
      <c r="I5" s="22"/>
      <c r="J5" s="22"/>
      <c r="K5" s="294" t="s">
        <v>15</v>
      </c>
      <c r="L5" s="295"/>
      <c r="M5" s="295"/>
      <c r="N5" s="295"/>
      <c r="O5" s="295"/>
      <c r="P5" s="295"/>
      <c r="Q5" s="295"/>
      <c r="R5" s="295"/>
      <c r="S5" s="295"/>
      <c r="T5" s="295"/>
      <c r="U5" s="295"/>
      <c r="V5" s="295"/>
      <c r="W5" s="295"/>
      <c r="X5" s="295"/>
      <c r="Y5" s="295"/>
      <c r="Z5" s="295"/>
      <c r="AA5" s="295"/>
      <c r="AB5" s="295"/>
      <c r="AC5" s="295"/>
      <c r="AD5" s="295"/>
      <c r="AE5" s="295"/>
      <c r="AF5" s="295"/>
      <c r="AG5" s="295"/>
      <c r="AH5" s="295"/>
      <c r="AI5" s="295"/>
      <c r="AJ5" s="295"/>
      <c r="AK5" s="295"/>
      <c r="AL5" s="295"/>
      <c r="AM5" s="295"/>
      <c r="AN5" s="295"/>
      <c r="AO5" s="295"/>
      <c r="AP5" s="22"/>
      <c r="AQ5" s="22"/>
      <c r="AR5" s="20"/>
      <c r="BE5" s="263" t="s">
        <v>16</v>
      </c>
      <c r="BS5" s="17" t="s">
        <v>6</v>
      </c>
    </row>
    <row r="6" spans="2:71" ht="36.95" customHeight="1">
      <c r="B6" s="21"/>
      <c r="C6" s="22"/>
      <c r="D6" s="28" t="s">
        <v>17</v>
      </c>
      <c r="E6" s="22"/>
      <c r="F6" s="22"/>
      <c r="G6" s="22"/>
      <c r="H6" s="22"/>
      <c r="I6" s="22"/>
      <c r="J6" s="22"/>
      <c r="K6" s="296" t="s">
        <v>18</v>
      </c>
      <c r="L6" s="295"/>
      <c r="M6" s="295"/>
      <c r="N6" s="295"/>
      <c r="O6" s="295"/>
      <c r="P6" s="295"/>
      <c r="Q6" s="295"/>
      <c r="R6" s="295"/>
      <c r="S6" s="295"/>
      <c r="T6" s="295"/>
      <c r="U6" s="295"/>
      <c r="V6" s="295"/>
      <c r="W6" s="295"/>
      <c r="X6" s="295"/>
      <c r="Y6" s="295"/>
      <c r="Z6" s="295"/>
      <c r="AA6" s="295"/>
      <c r="AB6" s="295"/>
      <c r="AC6" s="295"/>
      <c r="AD6" s="295"/>
      <c r="AE6" s="295"/>
      <c r="AF6" s="295"/>
      <c r="AG6" s="295"/>
      <c r="AH6" s="295"/>
      <c r="AI6" s="295"/>
      <c r="AJ6" s="295"/>
      <c r="AK6" s="295"/>
      <c r="AL6" s="295"/>
      <c r="AM6" s="295"/>
      <c r="AN6" s="295"/>
      <c r="AO6" s="295"/>
      <c r="AP6" s="22"/>
      <c r="AQ6" s="22"/>
      <c r="AR6" s="20"/>
      <c r="BE6" s="264"/>
      <c r="BS6" s="17" t="s">
        <v>6</v>
      </c>
    </row>
    <row r="7" spans="2:71" ht="12" customHeight="1">
      <c r="B7" s="21"/>
      <c r="C7" s="22"/>
      <c r="D7" s="29" t="s">
        <v>19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9" t="s">
        <v>20</v>
      </c>
      <c r="AL7" s="22"/>
      <c r="AM7" s="22"/>
      <c r="AN7" s="27" t="s">
        <v>1</v>
      </c>
      <c r="AO7" s="22"/>
      <c r="AP7" s="22"/>
      <c r="AQ7" s="22"/>
      <c r="AR7" s="20"/>
      <c r="BE7" s="264"/>
      <c r="BS7" s="17" t="s">
        <v>6</v>
      </c>
    </row>
    <row r="8" spans="2:71" ht="12" customHeight="1">
      <c r="B8" s="21"/>
      <c r="C8" s="22"/>
      <c r="D8" s="29" t="s">
        <v>21</v>
      </c>
      <c r="E8" s="22"/>
      <c r="F8" s="22"/>
      <c r="G8" s="22"/>
      <c r="H8" s="22"/>
      <c r="I8" s="22"/>
      <c r="J8" s="22"/>
      <c r="K8" s="27" t="s">
        <v>22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9" t="s">
        <v>23</v>
      </c>
      <c r="AL8" s="22"/>
      <c r="AM8" s="22"/>
      <c r="AN8" s="30" t="s">
        <v>24</v>
      </c>
      <c r="AO8" s="22"/>
      <c r="AP8" s="22"/>
      <c r="AQ8" s="22"/>
      <c r="AR8" s="20"/>
      <c r="BE8" s="264"/>
      <c r="BS8" s="17" t="s">
        <v>6</v>
      </c>
    </row>
    <row r="9" spans="2:71" ht="14.45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264"/>
      <c r="BS9" s="17" t="s">
        <v>6</v>
      </c>
    </row>
    <row r="10" spans="2:71" ht="12" customHeight="1">
      <c r="B10" s="21"/>
      <c r="C10" s="22"/>
      <c r="D10" s="29" t="s">
        <v>25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9" t="s">
        <v>26</v>
      </c>
      <c r="AL10" s="22"/>
      <c r="AM10" s="22"/>
      <c r="AN10" s="27" t="s">
        <v>27</v>
      </c>
      <c r="AO10" s="22"/>
      <c r="AP10" s="22"/>
      <c r="AQ10" s="22"/>
      <c r="AR10" s="20"/>
      <c r="BE10" s="264"/>
      <c r="BS10" s="17" t="s">
        <v>6</v>
      </c>
    </row>
    <row r="11" spans="2:71" ht="18.4" customHeight="1">
      <c r="B11" s="21"/>
      <c r="C11" s="22"/>
      <c r="D11" s="22"/>
      <c r="E11" s="27" t="s">
        <v>28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9" t="s">
        <v>29</v>
      </c>
      <c r="AL11" s="22"/>
      <c r="AM11" s="22"/>
      <c r="AN11" s="27" t="s">
        <v>30</v>
      </c>
      <c r="AO11" s="22"/>
      <c r="AP11" s="22"/>
      <c r="AQ11" s="22"/>
      <c r="AR11" s="20"/>
      <c r="BE11" s="264"/>
      <c r="BS11" s="17" t="s">
        <v>6</v>
      </c>
    </row>
    <row r="12" spans="2:7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264"/>
      <c r="BS12" s="17" t="s">
        <v>6</v>
      </c>
    </row>
    <row r="13" spans="2:71" ht="12" customHeight="1">
      <c r="B13" s="21"/>
      <c r="C13" s="22"/>
      <c r="D13" s="29" t="s">
        <v>31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9" t="s">
        <v>26</v>
      </c>
      <c r="AL13" s="22"/>
      <c r="AM13" s="22"/>
      <c r="AN13" s="31" t="s">
        <v>32</v>
      </c>
      <c r="AO13" s="22"/>
      <c r="AP13" s="22"/>
      <c r="AQ13" s="22"/>
      <c r="AR13" s="20"/>
      <c r="BE13" s="264"/>
      <c r="BS13" s="17" t="s">
        <v>6</v>
      </c>
    </row>
    <row r="14" spans="2:71" ht="12.75">
      <c r="B14" s="21"/>
      <c r="C14" s="22"/>
      <c r="D14" s="22"/>
      <c r="E14" s="297" t="s">
        <v>32</v>
      </c>
      <c r="F14" s="298"/>
      <c r="G14" s="298"/>
      <c r="H14" s="298"/>
      <c r="I14" s="298"/>
      <c r="J14" s="298"/>
      <c r="K14" s="298"/>
      <c r="L14" s="298"/>
      <c r="M14" s="298"/>
      <c r="N14" s="298"/>
      <c r="O14" s="298"/>
      <c r="P14" s="298"/>
      <c r="Q14" s="298"/>
      <c r="R14" s="298"/>
      <c r="S14" s="298"/>
      <c r="T14" s="298"/>
      <c r="U14" s="298"/>
      <c r="V14" s="298"/>
      <c r="W14" s="298"/>
      <c r="X14" s="298"/>
      <c r="Y14" s="298"/>
      <c r="Z14" s="298"/>
      <c r="AA14" s="298"/>
      <c r="AB14" s="298"/>
      <c r="AC14" s="298"/>
      <c r="AD14" s="298"/>
      <c r="AE14" s="298"/>
      <c r="AF14" s="298"/>
      <c r="AG14" s="298"/>
      <c r="AH14" s="298"/>
      <c r="AI14" s="298"/>
      <c r="AJ14" s="298"/>
      <c r="AK14" s="29" t="s">
        <v>29</v>
      </c>
      <c r="AL14" s="22"/>
      <c r="AM14" s="22"/>
      <c r="AN14" s="31" t="s">
        <v>32</v>
      </c>
      <c r="AO14" s="22"/>
      <c r="AP14" s="22"/>
      <c r="AQ14" s="22"/>
      <c r="AR14" s="20"/>
      <c r="BE14" s="264"/>
      <c r="BS14" s="17" t="s">
        <v>6</v>
      </c>
    </row>
    <row r="15" spans="2:7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264"/>
      <c r="BS15" s="17" t="s">
        <v>4</v>
      </c>
    </row>
    <row r="16" spans="2:71" ht="12" customHeight="1">
      <c r="B16" s="21"/>
      <c r="C16" s="22"/>
      <c r="D16" s="29" t="s">
        <v>33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9" t="s">
        <v>26</v>
      </c>
      <c r="AL16" s="22"/>
      <c r="AM16" s="22"/>
      <c r="AN16" s="27" t="s">
        <v>1</v>
      </c>
      <c r="AO16" s="22"/>
      <c r="AP16" s="22"/>
      <c r="AQ16" s="22"/>
      <c r="AR16" s="20"/>
      <c r="BE16" s="264"/>
      <c r="BS16" s="17" t="s">
        <v>4</v>
      </c>
    </row>
    <row r="17" spans="2:71" ht="18.4" customHeight="1">
      <c r="B17" s="21"/>
      <c r="C17" s="22"/>
      <c r="D17" s="22"/>
      <c r="E17" s="27" t="s">
        <v>34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9" t="s">
        <v>29</v>
      </c>
      <c r="AL17" s="22"/>
      <c r="AM17" s="22"/>
      <c r="AN17" s="27" t="s">
        <v>1</v>
      </c>
      <c r="AO17" s="22"/>
      <c r="AP17" s="22"/>
      <c r="AQ17" s="22"/>
      <c r="AR17" s="20"/>
      <c r="BE17" s="264"/>
      <c r="BS17" s="17" t="s">
        <v>35</v>
      </c>
    </row>
    <row r="18" spans="2:7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264"/>
      <c r="BS18" s="17" t="s">
        <v>8</v>
      </c>
    </row>
    <row r="19" spans="2:71" ht="12" customHeight="1">
      <c r="B19" s="21"/>
      <c r="C19" s="22"/>
      <c r="D19" s="29" t="s">
        <v>36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9" t="s">
        <v>26</v>
      </c>
      <c r="AL19" s="22"/>
      <c r="AM19" s="22"/>
      <c r="AN19" s="27" t="s">
        <v>1</v>
      </c>
      <c r="AO19" s="22"/>
      <c r="AP19" s="22"/>
      <c r="AQ19" s="22"/>
      <c r="AR19" s="20"/>
      <c r="BE19" s="264"/>
      <c r="BS19" s="17" t="s">
        <v>37</v>
      </c>
    </row>
    <row r="20" spans="2:71" ht="18.4" customHeight="1">
      <c r="B20" s="21"/>
      <c r="C20" s="22"/>
      <c r="D20" s="22"/>
      <c r="E20" s="27" t="s">
        <v>38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9" t="s">
        <v>29</v>
      </c>
      <c r="AL20" s="22"/>
      <c r="AM20" s="22"/>
      <c r="AN20" s="27" t="s">
        <v>1</v>
      </c>
      <c r="AO20" s="22"/>
      <c r="AP20" s="22"/>
      <c r="AQ20" s="22"/>
      <c r="AR20" s="20"/>
      <c r="BE20" s="264"/>
      <c r="BS20" s="17" t="s">
        <v>35</v>
      </c>
    </row>
    <row r="21" spans="2:57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264"/>
    </row>
    <row r="22" spans="2:57" ht="12" customHeight="1">
      <c r="B22" s="21"/>
      <c r="C22" s="22"/>
      <c r="D22" s="29" t="s">
        <v>39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264"/>
    </row>
    <row r="23" spans="2:57" ht="14.45" customHeight="1">
      <c r="B23" s="21"/>
      <c r="C23" s="22"/>
      <c r="D23" s="22"/>
      <c r="E23" s="299" t="s">
        <v>40</v>
      </c>
      <c r="F23" s="299"/>
      <c r="G23" s="299"/>
      <c r="H23" s="299"/>
      <c r="I23" s="299"/>
      <c r="J23" s="299"/>
      <c r="K23" s="299"/>
      <c r="L23" s="299"/>
      <c r="M23" s="299"/>
      <c r="N23" s="299"/>
      <c r="O23" s="299"/>
      <c r="P23" s="299"/>
      <c r="Q23" s="299"/>
      <c r="R23" s="299"/>
      <c r="S23" s="299"/>
      <c r="T23" s="299"/>
      <c r="U23" s="299"/>
      <c r="V23" s="299"/>
      <c r="W23" s="299"/>
      <c r="X23" s="299"/>
      <c r="Y23" s="299"/>
      <c r="Z23" s="299"/>
      <c r="AA23" s="299"/>
      <c r="AB23" s="299"/>
      <c r="AC23" s="299"/>
      <c r="AD23" s="299"/>
      <c r="AE23" s="299"/>
      <c r="AF23" s="299"/>
      <c r="AG23" s="299"/>
      <c r="AH23" s="299"/>
      <c r="AI23" s="299"/>
      <c r="AJ23" s="299"/>
      <c r="AK23" s="299"/>
      <c r="AL23" s="299"/>
      <c r="AM23" s="299"/>
      <c r="AN23" s="299"/>
      <c r="AO23" s="22"/>
      <c r="AP23" s="22"/>
      <c r="AQ23" s="22"/>
      <c r="AR23" s="20"/>
      <c r="BE23" s="264"/>
    </row>
    <row r="24" spans="2:57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264"/>
    </row>
    <row r="25" spans="2:57" ht="6.95" customHeight="1">
      <c r="B25" s="21"/>
      <c r="C25" s="22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22"/>
      <c r="AQ25" s="22"/>
      <c r="AR25" s="20"/>
      <c r="BE25" s="264"/>
    </row>
    <row r="26" spans="2:57" s="1" customFormat="1" ht="25.9" customHeight="1">
      <c r="B26" s="34"/>
      <c r="C26" s="35"/>
      <c r="D26" s="36" t="s">
        <v>41</v>
      </c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266">
        <f>ROUND(AG94,1)</f>
        <v>0</v>
      </c>
      <c r="AL26" s="267"/>
      <c r="AM26" s="267"/>
      <c r="AN26" s="267"/>
      <c r="AO26" s="267"/>
      <c r="AP26" s="35"/>
      <c r="AQ26" s="35"/>
      <c r="AR26" s="38"/>
      <c r="BE26" s="264"/>
    </row>
    <row r="27" spans="2:57" s="1" customFormat="1" ht="6.95" customHeight="1">
      <c r="B27" s="34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8"/>
      <c r="BE27" s="264"/>
    </row>
    <row r="28" spans="2:57" s="1" customFormat="1" ht="12.75">
      <c r="B28" s="34"/>
      <c r="C28" s="35"/>
      <c r="D28" s="35"/>
      <c r="E28" s="35"/>
      <c r="F28" s="35"/>
      <c r="G28" s="35"/>
      <c r="H28" s="35"/>
      <c r="I28" s="35"/>
      <c r="J28" s="35"/>
      <c r="K28" s="35"/>
      <c r="L28" s="300" t="s">
        <v>42</v>
      </c>
      <c r="M28" s="300"/>
      <c r="N28" s="300"/>
      <c r="O28" s="300"/>
      <c r="P28" s="300"/>
      <c r="Q28" s="35"/>
      <c r="R28" s="35"/>
      <c r="S28" s="35"/>
      <c r="T28" s="35"/>
      <c r="U28" s="35"/>
      <c r="V28" s="35"/>
      <c r="W28" s="300" t="s">
        <v>43</v>
      </c>
      <c r="X28" s="300"/>
      <c r="Y28" s="300"/>
      <c r="Z28" s="300"/>
      <c r="AA28" s="300"/>
      <c r="AB28" s="300"/>
      <c r="AC28" s="300"/>
      <c r="AD28" s="300"/>
      <c r="AE28" s="300"/>
      <c r="AF28" s="35"/>
      <c r="AG28" s="35"/>
      <c r="AH28" s="35"/>
      <c r="AI28" s="35"/>
      <c r="AJ28" s="35"/>
      <c r="AK28" s="300" t="s">
        <v>44</v>
      </c>
      <c r="AL28" s="300"/>
      <c r="AM28" s="300"/>
      <c r="AN28" s="300"/>
      <c r="AO28" s="300"/>
      <c r="AP28" s="35"/>
      <c r="AQ28" s="35"/>
      <c r="AR28" s="38"/>
      <c r="BE28" s="264"/>
    </row>
    <row r="29" spans="2:57" s="2" customFormat="1" ht="14.45" customHeight="1">
      <c r="B29" s="39"/>
      <c r="C29" s="40"/>
      <c r="D29" s="29" t="s">
        <v>45</v>
      </c>
      <c r="E29" s="40"/>
      <c r="F29" s="29" t="s">
        <v>46</v>
      </c>
      <c r="G29" s="40"/>
      <c r="H29" s="40"/>
      <c r="I29" s="40"/>
      <c r="J29" s="40"/>
      <c r="K29" s="40"/>
      <c r="L29" s="301">
        <v>0.21</v>
      </c>
      <c r="M29" s="262"/>
      <c r="N29" s="262"/>
      <c r="O29" s="262"/>
      <c r="P29" s="262"/>
      <c r="Q29" s="40"/>
      <c r="R29" s="40"/>
      <c r="S29" s="40"/>
      <c r="T29" s="40"/>
      <c r="U29" s="40"/>
      <c r="V29" s="40"/>
      <c r="W29" s="261">
        <f>ROUND(AZ94,1)</f>
        <v>0</v>
      </c>
      <c r="X29" s="262"/>
      <c r="Y29" s="262"/>
      <c r="Z29" s="262"/>
      <c r="AA29" s="262"/>
      <c r="AB29" s="262"/>
      <c r="AC29" s="262"/>
      <c r="AD29" s="262"/>
      <c r="AE29" s="262"/>
      <c r="AF29" s="40"/>
      <c r="AG29" s="40"/>
      <c r="AH29" s="40"/>
      <c r="AI29" s="40"/>
      <c r="AJ29" s="40"/>
      <c r="AK29" s="261">
        <f>ROUND(AV94,1)</f>
        <v>0</v>
      </c>
      <c r="AL29" s="262"/>
      <c r="AM29" s="262"/>
      <c r="AN29" s="262"/>
      <c r="AO29" s="262"/>
      <c r="AP29" s="40"/>
      <c r="AQ29" s="40"/>
      <c r="AR29" s="41"/>
      <c r="BE29" s="265"/>
    </row>
    <row r="30" spans="2:57" s="2" customFormat="1" ht="14.45" customHeight="1">
      <c r="B30" s="39"/>
      <c r="C30" s="40"/>
      <c r="D30" s="40"/>
      <c r="E30" s="40"/>
      <c r="F30" s="29" t="s">
        <v>47</v>
      </c>
      <c r="G30" s="40"/>
      <c r="H30" s="40"/>
      <c r="I30" s="40"/>
      <c r="J30" s="40"/>
      <c r="K30" s="40"/>
      <c r="L30" s="301">
        <v>0.15</v>
      </c>
      <c r="M30" s="262"/>
      <c r="N30" s="262"/>
      <c r="O30" s="262"/>
      <c r="P30" s="262"/>
      <c r="Q30" s="40"/>
      <c r="R30" s="40"/>
      <c r="S30" s="40"/>
      <c r="T30" s="40"/>
      <c r="U30" s="40"/>
      <c r="V30" s="40"/>
      <c r="W30" s="261">
        <f>ROUND(BA94,1)</f>
        <v>0</v>
      </c>
      <c r="X30" s="262"/>
      <c r="Y30" s="262"/>
      <c r="Z30" s="262"/>
      <c r="AA30" s="262"/>
      <c r="AB30" s="262"/>
      <c r="AC30" s="262"/>
      <c r="AD30" s="262"/>
      <c r="AE30" s="262"/>
      <c r="AF30" s="40"/>
      <c r="AG30" s="40"/>
      <c r="AH30" s="40"/>
      <c r="AI30" s="40"/>
      <c r="AJ30" s="40"/>
      <c r="AK30" s="261">
        <f>ROUND(AW94,1)</f>
        <v>0</v>
      </c>
      <c r="AL30" s="262"/>
      <c r="AM30" s="262"/>
      <c r="AN30" s="262"/>
      <c r="AO30" s="262"/>
      <c r="AP30" s="40"/>
      <c r="AQ30" s="40"/>
      <c r="AR30" s="41"/>
      <c r="BE30" s="265"/>
    </row>
    <row r="31" spans="2:57" s="2" customFormat="1" ht="14.45" customHeight="1" hidden="1">
      <c r="B31" s="39"/>
      <c r="C31" s="40"/>
      <c r="D31" s="40"/>
      <c r="E31" s="40"/>
      <c r="F31" s="29" t="s">
        <v>48</v>
      </c>
      <c r="G31" s="40"/>
      <c r="H31" s="40"/>
      <c r="I31" s="40"/>
      <c r="J31" s="40"/>
      <c r="K31" s="40"/>
      <c r="L31" s="301">
        <v>0.21</v>
      </c>
      <c r="M31" s="262"/>
      <c r="N31" s="262"/>
      <c r="O31" s="262"/>
      <c r="P31" s="262"/>
      <c r="Q31" s="40"/>
      <c r="R31" s="40"/>
      <c r="S31" s="40"/>
      <c r="T31" s="40"/>
      <c r="U31" s="40"/>
      <c r="V31" s="40"/>
      <c r="W31" s="261">
        <f>ROUND(BB94,1)</f>
        <v>0</v>
      </c>
      <c r="X31" s="262"/>
      <c r="Y31" s="262"/>
      <c r="Z31" s="262"/>
      <c r="AA31" s="262"/>
      <c r="AB31" s="262"/>
      <c r="AC31" s="262"/>
      <c r="AD31" s="262"/>
      <c r="AE31" s="262"/>
      <c r="AF31" s="40"/>
      <c r="AG31" s="40"/>
      <c r="AH31" s="40"/>
      <c r="AI31" s="40"/>
      <c r="AJ31" s="40"/>
      <c r="AK31" s="261">
        <v>0</v>
      </c>
      <c r="AL31" s="262"/>
      <c r="AM31" s="262"/>
      <c r="AN31" s="262"/>
      <c r="AO31" s="262"/>
      <c r="AP31" s="40"/>
      <c r="AQ31" s="40"/>
      <c r="AR31" s="41"/>
      <c r="BE31" s="265"/>
    </row>
    <row r="32" spans="2:57" s="2" customFormat="1" ht="14.45" customHeight="1" hidden="1">
      <c r="B32" s="39"/>
      <c r="C32" s="40"/>
      <c r="D32" s="40"/>
      <c r="E32" s="40"/>
      <c r="F32" s="29" t="s">
        <v>49</v>
      </c>
      <c r="G32" s="40"/>
      <c r="H32" s="40"/>
      <c r="I32" s="40"/>
      <c r="J32" s="40"/>
      <c r="K32" s="40"/>
      <c r="L32" s="301">
        <v>0.15</v>
      </c>
      <c r="M32" s="262"/>
      <c r="N32" s="262"/>
      <c r="O32" s="262"/>
      <c r="P32" s="262"/>
      <c r="Q32" s="40"/>
      <c r="R32" s="40"/>
      <c r="S32" s="40"/>
      <c r="T32" s="40"/>
      <c r="U32" s="40"/>
      <c r="V32" s="40"/>
      <c r="W32" s="261">
        <f>ROUND(BC94,1)</f>
        <v>0</v>
      </c>
      <c r="X32" s="262"/>
      <c r="Y32" s="262"/>
      <c r="Z32" s="262"/>
      <c r="AA32" s="262"/>
      <c r="AB32" s="262"/>
      <c r="AC32" s="262"/>
      <c r="AD32" s="262"/>
      <c r="AE32" s="262"/>
      <c r="AF32" s="40"/>
      <c r="AG32" s="40"/>
      <c r="AH32" s="40"/>
      <c r="AI32" s="40"/>
      <c r="AJ32" s="40"/>
      <c r="AK32" s="261">
        <v>0</v>
      </c>
      <c r="AL32" s="262"/>
      <c r="AM32" s="262"/>
      <c r="AN32" s="262"/>
      <c r="AO32" s="262"/>
      <c r="AP32" s="40"/>
      <c r="AQ32" s="40"/>
      <c r="AR32" s="41"/>
      <c r="BE32" s="265"/>
    </row>
    <row r="33" spans="2:57" s="2" customFormat="1" ht="14.45" customHeight="1" hidden="1">
      <c r="B33" s="39"/>
      <c r="C33" s="40"/>
      <c r="D33" s="40"/>
      <c r="E33" s="40"/>
      <c r="F33" s="29" t="s">
        <v>50</v>
      </c>
      <c r="G33" s="40"/>
      <c r="H33" s="40"/>
      <c r="I33" s="40"/>
      <c r="J33" s="40"/>
      <c r="K33" s="40"/>
      <c r="L33" s="301">
        <v>0</v>
      </c>
      <c r="M33" s="262"/>
      <c r="N33" s="262"/>
      <c r="O33" s="262"/>
      <c r="P33" s="262"/>
      <c r="Q33" s="40"/>
      <c r="R33" s="40"/>
      <c r="S33" s="40"/>
      <c r="T33" s="40"/>
      <c r="U33" s="40"/>
      <c r="V33" s="40"/>
      <c r="W33" s="261">
        <f>ROUND(BD94,1)</f>
        <v>0</v>
      </c>
      <c r="X33" s="262"/>
      <c r="Y33" s="262"/>
      <c r="Z33" s="262"/>
      <c r="AA33" s="262"/>
      <c r="AB33" s="262"/>
      <c r="AC33" s="262"/>
      <c r="AD33" s="262"/>
      <c r="AE33" s="262"/>
      <c r="AF33" s="40"/>
      <c r="AG33" s="40"/>
      <c r="AH33" s="40"/>
      <c r="AI33" s="40"/>
      <c r="AJ33" s="40"/>
      <c r="AK33" s="261">
        <v>0</v>
      </c>
      <c r="AL33" s="262"/>
      <c r="AM33" s="262"/>
      <c r="AN33" s="262"/>
      <c r="AO33" s="262"/>
      <c r="AP33" s="40"/>
      <c r="AQ33" s="40"/>
      <c r="AR33" s="41"/>
      <c r="BE33" s="265"/>
    </row>
    <row r="34" spans="2:57" s="1" customFormat="1" ht="6.95" customHeight="1">
      <c r="B34" s="34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8"/>
      <c r="BE34" s="264"/>
    </row>
    <row r="35" spans="2:44" s="1" customFormat="1" ht="25.9" customHeight="1">
      <c r="B35" s="34"/>
      <c r="C35" s="42"/>
      <c r="D35" s="43" t="s">
        <v>51</v>
      </c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5" t="s">
        <v>52</v>
      </c>
      <c r="U35" s="44"/>
      <c r="V35" s="44"/>
      <c r="W35" s="44"/>
      <c r="X35" s="268" t="s">
        <v>53</v>
      </c>
      <c r="Y35" s="269"/>
      <c r="Z35" s="269"/>
      <c r="AA35" s="269"/>
      <c r="AB35" s="269"/>
      <c r="AC35" s="44"/>
      <c r="AD35" s="44"/>
      <c r="AE35" s="44"/>
      <c r="AF35" s="44"/>
      <c r="AG35" s="44"/>
      <c r="AH35" s="44"/>
      <c r="AI35" s="44"/>
      <c r="AJ35" s="44"/>
      <c r="AK35" s="270">
        <f>SUM(AK26:AK33)</f>
        <v>0</v>
      </c>
      <c r="AL35" s="269"/>
      <c r="AM35" s="269"/>
      <c r="AN35" s="269"/>
      <c r="AO35" s="271"/>
      <c r="AP35" s="42"/>
      <c r="AQ35" s="42"/>
      <c r="AR35" s="38"/>
    </row>
    <row r="36" spans="2:44" s="1" customFormat="1" ht="6.95" customHeight="1">
      <c r="B36" s="34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8"/>
    </row>
    <row r="37" spans="2:44" s="1" customFormat="1" ht="14.45" customHeight="1">
      <c r="B37" s="34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8"/>
    </row>
    <row r="38" spans="2:44" ht="14.45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pans="2:44" ht="14.45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pans="2:44" ht="14.45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pans="2:44" ht="14.45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2:44" ht="14.45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2:44" ht="14.45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2:44" ht="14.45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2:44" ht="14.45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2:44" ht="14.45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2:44" ht="14.45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2:44" ht="14.45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2:44" s="1" customFormat="1" ht="14.45" customHeight="1">
      <c r="B49" s="34"/>
      <c r="C49" s="35"/>
      <c r="D49" s="46" t="s">
        <v>54</v>
      </c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6" t="s">
        <v>55</v>
      </c>
      <c r="AI49" s="47"/>
      <c r="AJ49" s="47"/>
      <c r="AK49" s="47"/>
      <c r="AL49" s="47"/>
      <c r="AM49" s="47"/>
      <c r="AN49" s="47"/>
      <c r="AO49" s="47"/>
      <c r="AP49" s="35"/>
      <c r="AQ49" s="35"/>
      <c r="AR49" s="38"/>
    </row>
    <row r="50" spans="2:44" ht="11.25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2:44" ht="11.25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2:44" ht="11.25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2:44" ht="11.25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2:44" ht="11.25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2:44" ht="11.25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2:44" ht="11.25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2:44" ht="11.25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2:44" ht="11.25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2:44" ht="11.25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2:44" s="1" customFormat="1" ht="12.75">
      <c r="B60" s="34"/>
      <c r="C60" s="35"/>
      <c r="D60" s="48" t="s">
        <v>56</v>
      </c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48" t="s">
        <v>57</v>
      </c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48" t="s">
        <v>56</v>
      </c>
      <c r="AI60" s="37"/>
      <c r="AJ60" s="37"/>
      <c r="AK60" s="37"/>
      <c r="AL60" s="37"/>
      <c r="AM60" s="48" t="s">
        <v>57</v>
      </c>
      <c r="AN60" s="37"/>
      <c r="AO60" s="37"/>
      <c r="AP60" s="35"/>
      <c r="AQ60" s="35"/>
      <c r="AR60" s="38"/>
    </row>
    <row r="61" spans="2:44" ht="11.25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2:44" ht="11.25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2:44" ht="11.25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2:44" s="1" customFormat="1" ht="12.75">
      <c r="B64" s="34"/>
      <c r="C64" s="35"/>
      <c r="D64" s="46" t="s">
        <v>58</v>
      </c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6" t="s">
        <v>59</v>
      </c>
      <c r="AI64" s="47"/>
      <c r="AJ64" s="47"/>
      <c r="AK64" s="47"/>
      <c r="AL64" s="47"/>
      <c r="AM64" s="47"/>
      <c r="AN64" s="47"/>
      <c r="AO64" s="47"/>
      <c r="AP64" s="35"/>
      <c r="AQ64" s="35"/>
      <c r="AR64" s="38"/>
    </row>
    <row r="65" spans="2:44" ht="11.25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2:44" ht="11.25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2:44" ht="11.25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2:44" ht="11.25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2:44" ht="11.25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2:44" ht="11.25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2:44" ht="11.25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2:44" ht="11.25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2:44" ht="11.25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2:44" ht="11.25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2:44" s="1" customFormat="1" ht="12.75">
      <c r="B75" s="34"/>
      <c r="C75" s="35"/>
      <c r="D75" s="48" t="s">
        <v>56</v>
      </c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48" t="s">
        <v>57</v>
      </c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48" t="s">
        <v>56</v>
      </c>
      <c r="AI75" s="37"/>
      <c r="AJ75" s="37"/>
      <c r="AK75" s="37"/>
      <c r="AL75" s="37"/>
      <c r="AM75" s="48" t="s">
        <v>57</v>
      </c>
      <c r="AN75" s="37"/>
      <c r="AO75" s="37"/>
      <c r="AP75" s="35"/>
      <c r="AQ75" s="35"/>
      <c r="AR75" s="38"/>
    </row>
    <row r="76" spans="2:44" s="1" customFormat="1" ht="11.25">
      <c r="B76" s="34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35"/>
      <c r="AO76" s="35"/>
      <c r="AP76" s="35"/>
      <c r="AQ76" s="35"/>
      <c r="AR76" s="38"/>
    </row>
    <row r="77" spans="2:44" s="1" customFormat="1" ht="6.95" customHeight="1">
      <c r="B77" s="49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/>
      <c r="AL77" s="50"/>
      <c r="AM77" s="50"/>
      <c r="AN77" s="50"/>
      <c r="AO77" s="50"/>
      <c r="AP77" s="50"/>
      <c r="AQ77" s="50"/>
      <c r="AR77" s="38"/>
    </row>
    <row r="81" spans="2:44" s="1" customFormat="1" ht="6.95" customHeight="1">
      <c r="B81" s="51"/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52"/>
      <c r="AC81" s="52"/>
      <c r="AD81" s="52"/>
      <c r="AE81" s="52"/>
      <c r="AF81" s="52"/>
      <c r="AG81" s="52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38"/>
    </row>
    <row r="82" spans="2:44" s="1" customFormat="1" ht="24.95" customHeight="1">
      <c r="B82" s="34"/>
      <c r="C82" s="23" t="s">
        <v>60</v>
      </c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35"/>
      <c r="AM82" s="35"/>
      <c r="AN82" s="35"/>
      <c r="AO82" s="35"/>
      <c r="AP82" s="35"/>
      <c r="AQ82" s="35"/>
      <c r="AR82" s="38"/>
    </row>
    <row r="83" spans="2:44" s="1" customFormat="1" ht="6.95" customHeight="1">
      <c r="B83" s="34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35"/>
      <c r="AM83" s="35"/>
      <c r="AN83" s="35"/>
      <c r="AO83" s="35"/>
      <c r="AP83" s="35"/>
      <c r="AQ83" s="35"/>
      <c r="AR83" s="38"/>
    </row>
    <row r="84" spans="2:44" s="3" customFormat="1" ht="12" customHeight="1">
      <c r="B84" s="53"/>
      <c r="C84" s="29" t="s">
        <v>14</v>
      </c>
      <c r="D84" s="54"/>
      <c r="E84" s="54"/>
      <c r="F84" s="54"/>
      <c r="G84" s="54"/>
      <c r="H84" s="54"/>
      <c r="I84" s="54"/>
      <c r="J84" s="54"/>
      <c r="K84" s="54"/>
      <c r="L84" s="54" t="str">
        <f>K5</f>
        <v>19-041</v>
      </c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4"/>
      <c r="AK84" s="54"/>
      <c r="AL84" s="54"/>
      <c r="AM84" s="54"/>
      <c r="AN84" s="54"/>
      <c r="AO84" s="54"/>
      <c r="AP84" s="54"/>
      <c r="AQ84" s="54"/>
      <c r="AR84" s="55"/>
    </row>
    <row r="85" spans="2:44" s="4" customFormat="1" ht="36.95" customHeight="1">
      <c r="B85" s="56"/>
      <c r="C85" s="57" t="s">
        <v>17</v>
      </c>
      <c r="D85" s="58"/>
      <c r="E85" s="58"/>
      <c r="F85" s="58"/>
      <c r="G85" s="58"/>
      <c r="H85" s="58"/>
      <c r="I85" s="58"/>
      <c r="J85" s="58"/>
      <c r="K85" s="58"/>
      <c r="L85" s="275" t="str">
        <f>K6</f>
        <v>Odstranění stavebního objektu na ul. Hoblíkova č.p. 584, parc.č. 203, k.ú. NJ-HP</v>
      </c>
      <c r="M85" s="276"/>
      <c r="N85" s="276"/>
      <c r="O85" s="276"/>
      <c r="P85" s="276"/>
      <c r="Q85" s="276"/>
      <c r="R85" s="276"/>
      <c r="S85" s="276"/>
      <c r="T85" s="276"/>
      <c r="U85" s="276"/>
      <c r="V85" s="276"/>
      <c r="W85" s="276"/>
      <c r="X85" s="276"/>
      <c r="Y85" s="276"/>
      <c r="Z85" s="276"/>
      <c r="AA85" s="276"/>
      <c r="AB85" s="276"/>
      <c r="AC85" s="276"/>
      <c r="AD85" s="276"/>
      <c r="AE85" s="276"/>
      <c r="AF85" s="276"/>
      <c r="AG85" s="276"/>
      <c r="AH85" s="276"/>
      <c r="AI85" s="276"/>
      <c r="AJ85" s="276"/>
      <c r="AK85" s="276"/>
      <c r="AL85" s="276"/>
      <c r="AM85" s="276"/>
      <c r="AN85" s="276"/>
      <c r="AO85" s="276"/>
      <c r="AP85" s="58"/>
      <c r="AQ85" s="58"/>
      <c r="AR85" s="59"/>
    </row>
    <row r="86" spans="2:44" s="1" customFormat="1" ht="6.95" customHeight="1">
      <c r="B86" s="34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35"/>
      <c r="AP86" s="35"/>
      <c r="AQ86" s="35"/>
      <c r="AR86" s="38"/>
    </row>
    <row r="87" spans="2:44" s="1" customFormat="1" ht="12" customHeight="1">
      <c r="B87" s="34"/>
      <c r="C87" s="29" t="s">
        <v>21</v>
      </c>
      <c r="D87" s="35"/>
      <c r="E87" s="35"/>
      <c r="F87" s="35"/>
      <c r="G87" s="35"/>
      <c r="H87" s="35"/>
      <c r="I87" s="35"/>
      <c r="J87" s="35"/>
      <c r="K87" s="35"/>
      <c r="L87" s="60" t="str">
        <f>IF(K8="","",K8)</f>
        <v>Nový Jičín</v>
      </c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29" t="s">
        <v>23</v>
      </c>
      <c r="AJ87" s="35"/>
      <c r="AK87" s="35"/>
      <c r="AL87" s="35"/>
      <c r="AM87" s="277" t="str">
        <f>IF(AN8="","",AN8)</f>
        <v>14. 5. 2019</v>
      </c>
      <c r="AN87" s="277"/>
      <c r="AO87" s="35"/>
      <c r="AP87" s="35"/>
      <c r="AQ87" s="35"/>
      <c r="AR87" s="38"/>
    </row>
    <row r="88" spans="2:44" s="1" customFormat="1" ht="6.95" customHeight="1">
      <c r="B88" s="34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/>
      <c r="AK88" s="35"/>
      <c r="AL88" s="35"/>
      <c r="AM88" s="35"/>
      <c r="AN88" s="35"/>
      <c r="AO88" s="35"/>
      <c r="AP88" s="35"/>
      <c r="AQ88" s="35"/>
      <c r="AR88" s="38"/>
    </row>
    <row r="89" spans="2:56" s="1" customFormat="1" ht="15.6" customHeight="1">
      <c r="B89" s="34"/>
      <c r="C89" s="29" t="s">
        <v>25</v>
      </c>
      <c r="D89" s="35"/>
      <c r="E89" s="35"/>
      <c r="F89" s="35"/>
      <c r="G89" s="35"/>
      <c r="H89" s="35"/>
      <c r="I89" s="35"/>
      <c r="J89" s="35"/>
      <c r="K89" s="35"/>
      <c r="L89" s="54" t="str">
        <f>IF(E11="","",E11)</f>
        <v>Město Nový Jičín, Masarykovo nám.1</v>
      </c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29" t="s">
        <v>33</v>
      </c>
      <c r="AJ89" s="35"/>
      <c r="AK89" s="35"/>
      <c r="AL89" s="35"/>
      <c r="AM89" s="273" t="str">
        <f>IF(E17="","",E17)</f>
        <v>Oldřich Němec</v>
      </c>
      <c r="AN89" s="274"/>
      <c r="AO89" s="274"/>
      <c r="AP89" s="274"/>
      <c r="AQ89" s="35"/>
      <c r="AR89" s="38"/>
      <c r="AS89" s="278" t="s">
        <v>61</v>
      </c>
      <c r="AT89" s="279"/>
      <c r="AU89" s="62"/>
      <c r="AV89" s="62"/>
      <c r="AW89" s="62"/>
      <c r="AX89" s="62"/>
      <c r="AY89" s="62"/>
      <c r="AZ89" s="62"/>
      <c r="BA89" s="62"/>
      <c r="BB89" s="62"/>
      <c r="BC89" s="62"/>
      <c r="BD89" s="63"/>
    </row>
    <row r="90" spans="2:56" s="1" customFormat="1" ht="15.6" customHeight="1">
      <c r="B90" s="34"/>
      <c r="C90" s="29" t="s">
        <v>31</v>
      </c>
      <c r="D90" s="35"/>
      <c r="E90" s="35"/>
      <c r="F90" s="35"/>
      <c r="G90" s="35"/>
      <c r="H90" s="35"/>
      <c r="I90" s="35"/>
      <c r="J90" s="35"/>
      <c r="K90" s="35"/>
      <c r="L90" s="54" t="str">
        <f>IF(E14="Vyplň údaj","",E14)</f>
        <v/>
      </c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35"/>
      <c r="AH90" s="35"/>
      <c r="AI90" s="29" t="s">
        <v>36</v>
      </c>
      <c r="AJ90" s="35"/>
      <c r="AK90" s="35"/>
      <c r="AL90" s="35"/>
      <c r="AM90" s="273" t="str">
        <f>IF(E20="","",E20)</f>
        <v>M.Procházková</v>
      </c>
      <c r="AN90" s="274"/>
      <c r="AO90" s="274"/>
      <c r="AP90" s="274"/>
      <c r="AQ90" s="35"/>
      <c r="AR90" s="38"/>
      <c r="AS90" s="280"/>
      <c r="AT90" s="281"/>
      <c r="AU90" s="64"/>
      <c r="AV90" s="64"/>
      <c r="AW90" s="64"/>
      <c r="AX90" s="64"/>
      <c r="AY90" s="64"/>
      <c r="AZ90" s="64"/>
      <c r="BA90" s="64"/>
      <c r="BB90" s="64"/>
      <c r="BC90" s="64"/>
      <c r="BD90" s="65"/>
    </row>
    <row r="91" spans="2:56" s="1" customFormat="1" ht="10.9" customHeight="1">
      <c r="B91" s="34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35"/>
      <c r="AK91" s="35"/>
      <c r="AL91" s="35"/>
      <c r="AM91" s="35"/>
      <c r="AN91" s="35"/>
      <c r="AO91" s="35"/>
      <c r="AP91" s="35"/>
      <c r="AQ91" s="35"/>
      <c r="AR91" s="38"/>
      <c r="AS91" s="282"/>
      <c r="AT91" s="283"/>
      <c r="AU91" s="66"/>
      <c r="AV91" s="66"/>
      <c r="AW91" s="66"/>
      <c r="AX91" s="66"/>
      <c r="AY91" s="66"/>
      <c r="AZ91" s="66"/>
      <c r="BA91" s="66"/>
      <c r="BB91" s="66"/>
      <c r="BC91" s="66"/>
      <c r="BD91" s="67"/>
    </row>
    <row r="92" spans="2:56" s="1" customFormat="1" ht="29.25" customHeight="1">
      <c r="B92" s="34"/>
      <c r="C92" s="284" t="s">
        <v>62</v>
      </c>
      <c r="D92" s="285"/>
      <c r="E92" s="285"/>
      <c r="F92" s="285"/>
      <c r="G92" s="285"/>
      <c r="H92" s="68"/>
      <c r="I92" s="286" t="s">
        <v>63</v>
      </c>
      <c r="J92" s="285"/>
      <c r="K92" s="285"/>
      <c r="L92" s="285"/>
      <c r="M92" s="285"/>
      <c r="N92" s="285"/>
      <c r="O92" s="285"/>
      <c r="P92" s="285"/>
      <c r="Q92" s="285"/>
      <c r="R92" s="285"/>
      <c r="S92" s="285"/>
      <c r="T92" s="285"/>
      <c r="U92" s="285"/>
      <c r="V92" s="285"/>
      <c r="W92" s="285"/>
      <c r="X92" s="285"/>
      <c r="Y92" s="285"/>
      <c r="Z92" s="285"/>
      <c r="AA92" s="285"/>
      <c r="AB92" s="285"/>
      <c r="AC92" s="285"/>
      <c r="AD92" s="285"/>
      <c r="AE92" s="285"/>
      <c r="AF92" s="285"/>
      <c r="AG92" s="287" t="s">
        <v>64</v>
      </c>
      <c r="AH92" s="285"/>
      <c r="AI92" s="285"/>
      <c r="AJ92" s="285"/>
      <c r="AK92" s="285"/>
      <c r="AL92" s="285"/>
      <c r="AM92" s="285"/>
      <c r="AN92" s="286" t="s">
        <v>65</v>
      </c>
      <c r="AO92" s="285"/>
      <c r="AP92" s="288"/>
      <c r="AQ92" s="69" t="s">
        <v>66</v>
      </c>
      <c r="AR92" s="38"/>
      <c r="AS92" s="70" t="s">
        <v>67</v>
      </c>
      <c r="AT92" s="71" t="s">
        <v>68</v>
      </c>
      <c r="AU92" s="71" t="s">
        <v>69</v>
      </c>
      <c r="AV92" s="71" t="s">
        <v>70</v>
      </c>
      <c r="AW92" s="71" t="s">
        <v>71</v>
      </c>
      <c r="AX92" s="71" t="s">
        <v>72</v>
      </c>
      <c r="AY92" s="71" t="s">
        <v>73</v>
      </c>
      <c r="AZ92" s="71" t="s">
        <v>74</v>
      </c>
      <c r="BA92" s="71" t="s">
        <v>75</v>
      </c>
      <c r="BB92" s="71" t="s">
        <v>76</v>
      </c>
      <c r="BC92" s="71" t="s">
        <v>77</v>
      </c>
      <c r="BD92" s="72" t="s">
        <v>78</v>
      </c>
    </row>
    <row r="93" spans="2:56" s="1" customFormat="1" ht="10.9" customHeight="1">
      <c r="B93" s="34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35"/>
      <c r="AN93" s="35"/>
      <c r="AO93" s="35"/>
      <c r="AP93" s="35"/>
      <c r="AQ93" s="35"/>
      <c r="AR93" s="38"/>
      <c r="AS93" s="73"/>
      <c r="AT93" s="74"/>
      <c r="AU93" s="74"/>
      <c r="AV93" s="74"/>
      <c r="AW93" s="74"/>
      <c r="AX93" s="74"/>
      <c r="AY93" s="74"/>
      <c r="AZ93" s="74"/>
      <c r="BA93" s="74"/>
      <c r="BB93" s="74"/>
      <c r="BC93" s="74"/>
      <c r="BD93" s="75"/>
    </row>
    <row r="94" spans="2:90" s="5" customFormat="1" ht="32.45" customHeight="1">
      <c r="B94" s="76"/>
      <c r="C94" s="77" t="s">
        <v>79</v>
      </c>
      <c r="D94" s="78"/>
      <c r="E94" s="78"/>
      <c r="F94" s="78"/>
      <c r="G94" s="78"/>
      <c r="H94" s="78"/>
      <c r="I94" s="78"/>
      <c r="J94" s="78"/>
      <c r="K94" s="78"/>
      <c r="L94" s="78"/>
      <c r="M94" s="78"/>
      <c r="N94" s="78"/>
      <c r="O94" s="78"/>
      <c r="P94" s="78"/>
      <c r="Q94" s="78"/>
      <c r="R94" s="78"/>
      <c r="S94" s="78"/>
      <c r="T94" s="78"/>
      <c r="U94" s="78"/>
      <c r="V94" s="78"/>
      <c r="W94" s="78"/>
      <c r="X94" s="78"/>
      <c r="Y94" s="78"/>
      <c r="Z94" s="78"/>
      <c r="AA94" s="78"/>
      <c r="AB94" s="78"/>
      <c r="AC94" s="78"/>
      <c r="AD94" s="78"/>
      <c r="AE94" s="78"/>
      <c r="AF94" s="78"/>
      <c r="AG94" s="292">
        <f>ROUND(AG95,1)</f>
        <v>0</v>
      </c>
      <c r="AH94" s="292"/>
      <c r="AI94" s="292"/>
      <c r="AJ94" s="292"/>
      <c r="AK94" s="292"/>
      <c r="AL94" s="292"/>
      <c r="AM94" s="292"/>
      <c r="AN94" s="293">
        <f>SUM(AG94,AT94)</f>
        <v>0</v>
      </c>
      <c r="AO94" s="293"/>
      <c r="AP94" s="293"/>
      <c r="AQ94" s="80" t="s">
        <v>1</v>
      </c>
      <c r="AR94" s="81"/>
      <c r="AS94" s="82">
        <f>ROUND(AS95,1)</f>
        <v>0</v>
      </c>
      <c r="AT94" s="83">
        <f>ROUND(SUM(AV94:AW94),2)</f>
        <v>0</v>
      </c>
      <c r="AU94" s="84">
        <f>ROUND(AU95,5)</f>
        <v>0</v>
      </c>
      <c r="AV94" s="83">
        <f>ROUND(AZ94*L29,2)</f>
        <v>0</v>
      </c>
      <c r="AW94" s="83">
        <f>ROUND(BA94*L30,2)</f>
        <v>0</v>
      </c>
      <c r="AX94" s="83">
        <f>ROUND(BB94*L29,2)</f>
        <v>0</v>
      </c>
      <c r="AY94" s="83">
        <f>ROUND(BC94*L30,2)</f>
        <v>0</v>
      </c>
      <c r="AZ94" s="83">
        <f>ROUND(AZ95,1)</f>
        <v>0</v>
      </c>
      <c r="BA94" s="83">
        <f>ROUND(BA95,1)</f>
        <v>0</v>
      </c>
      <c r="BB94" s="83">
        <f>ROUND(BB95,1)</f>
        <v>0</v>
      </c>
      <c r="BC94" s="83">
        <f>ROUND(BC95,1)</f>
        <v>0</v>
      </c>
      <c r="BD94" s="85">
        <f>ROUND(BD95,1)</f>
        <v>0</v>
      </c>
      <c r="BS94" s="86" t="s">
        <v>80</v>
      </c>
      <c r="BT94" s="86" t="s">
        <v>81</v>
      </c>
      <c r="BV94" s="86" t="s">
        <v>82</v>
      </c>
      <c r="BW94" s="86" t="s">
        <v>5</v>
      </c>
      <c r="BX94" s="86" t="s">
        <v>83</v>
      </c>
      <c r="CL94" s="86" t="s">
        <v>1</v>
      </c>
    </row>
    <row r="95" spans="1:90" s="6" customFormat="1" ht="39.6" customHeight="1">
      <c r="A95" s="87" t="s">
        <v>84</v>
      </c>
      <c r="B95" s="88"/>
      <c r="C95" s="89"/>
      <c r="D95" s="291" t="s">
        <v>15</v>
      </c>
      <c r="E95" s="291"/>
      <c r="F95" s="291"/>
      <c r="G95" s="291"/>
      <c r="H95" s="291"/>
      <c r="I95" s="90"/>
      <c r="J95" s="291" t="s">
        <v>18</v>
      </c>
      <c r="K95" s="291"/>
      <c r="L95" s="291"/>
      <c r="M95" s="291"/>
      <c r="N95" s="291"/>
      <c r="O95" s="291"/>
      <c r="P95" s="291"/>
      <c r="Q95" s="291"/>
      <c r="R95" s="291"/>
      <c r="S95" s="291"/>
      <c r="T95" s="291"/>
      <c r="U95" s="291"/>
      <c r="V95" s="291"/>
      <c r="W95" s="291"/>
      <c r="X95" s="291"/>
      <c r="Y95" s="291"/>
      <c r="Z95" s="291"/>
      <c r="AA95" s="291"/>
      <c r="AB95" s="291"/>
      <c r="AC95" s="291"/>
      <c r="AD95" s="291"/>
      <c r="AE95" s="291"/>
      <c r="AF95" s="291"/>
      <c r="AG95" s="289">
        <f>'19-041 - Odstranění stave...'!J28</f>
        <v>0</v>
      </c>
      <c r="AH95" s="290"/>
      <c r="AI95" s="290"/>
      <c r="AJ95" s="290"/>
      <c r="AK95" s="290"/>
      <c r="AL95" s="290"/>
      <c r="AM95" s="290"/>
      <c r="AN95" s="289">
        <f>SUM(AG95,AT95)</f>
        <v>0</v>
      </c>
      <c r="AO95" s="290"/>
      <c r="AP95" s="290"/>
      <c r="AQ95" s="91" t="s">
        <v>85</v>
      </c>
      <c r="AR95" s="92"/>
      <c r="AS95" s="93">
        <v>0</v>
      </c>
      <c r="AT95" s="94">
        <f>ROUND(SUM(AV95:AW95),2)</f>
        <v>0</v>
      </c>
      <c r="AU95" s="95">
        <f>'19-041 - Odstranění stave...'!P131</f>
        <v>0</v>
      </c>
      <c r="AV95" s="94">
        <f>'19-041 - Odstranění stave...'!J31</f>
        <v>0</v>
      </c>
      <c r="AW95" s="94">
        <f>'19-041 - Odstranění stave...'!J32</f>
        <v>0</v>
      </c>
      <c r="AX95" s="94">
        <f>'19-041 - Odstranění stave...'!J33</f>
        <v>0</v>
      </c>
      <c r="AY95" s="94">
        <f>'19-041 - Odstranění stave...'!J34</f>
        <v>0</v>
      </c>
      <c r="AZ95" s="94">
        <f>'19-041 - Odstranění stave...'!F31</f>
        <v>0</v>
      </c>
      <c r="BA95" s="94">
        <f>'19-041 - Odstranění stave...'!F32</f>
        <v>0</v>
      </c>
      <c r="BB95" s="94">
        <f>'19-041 - Odstranění stave...'!F33</f>
        <v>0</v>
      </c>
      <c r="BC95" s="94">
        <f>'19-041 - Odstranění stave...'!F34</f>
        <v>0</v>
      </c>
      <c r="BD95" s="96">
        <f>'19-041 - Odstranění stave...'!F35</f>
        <v>0</v>
      </c>
      <c r="BT95" s="97" t="s">
        <v>6</v>
      </c>
      <c r="BU95" s="97" t="s">
        <v>86</v>
      </c>
      <c r="BV95" s="97" t="s">
        <v>82</v>
      </c>
      <c r="BW95" s="97" t="s">
        <v>5</v>
      </c>
      <c r="BX95" s="97" t="s">
        <v>83</v>
      </c>
      <c r="CL95" s="97" t="s">
        <v>1</v>
      </c>
    </row>
    <row r="96" spans="2:44" s="1" customFormat="1" ht="30" customHeight="1">
      <c r="B96" s="34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35"/>
      <c r="AM96" s="35"/>
      <c r="AN96" s="35"/>
      <c r="AO96" s="35"/>
      <c r="AP96" s="35"/>
      <c r="AQ96" s="35"/>
      <c r="AR96" s="38"/>
    </row>
    <row r="97" spans="2:44" s="1" customFormat="1" ht="6.95" customHeight="1">
      <c r="B97" s="49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  <c r="AJ97" s="50"/>
      <c r="AK97" s="50"/>
      <c r="AL97" s="50"/>
      <c r="AM97" s="50"/>
      <c r="AN97" s="50"/>
      <c r="AO97" s="50"/>
      <c r="AP97" s="50"/>
      <c r="AQ97" s="50"/>
      <c r="AR97" s="38"/>
    </row>
  </sheetData>
  <sheetProtection algorithmName="SHA-512" hashValue="TPuoZ5ZTn5R60oZE0VFeEvJMSu4dk2b8FhF++dWL5uuasEgxo6cMWYvCcFqU3xUumqasKY25TKfcbcxloUgx4g==" saltValue="54AotCS2gcwSeQ7fdsMkhJn4MacC3crfXWEoaDPHLWqXZZyTCdkzA3g34hpyWxEsu0thwUHjcdJu6eEGN3Aprw==" spinCount="100000" sheet="1" objects="1" scenarios="1" formatColumns="0" formatRows="0"/>
  <mergeCells count="42">
    <mergeCell ref="L30:P30"/>
    <mergeCell ref="L31:P31"/>
    <mergeCell ref="L32:P32"/>
    <mergeCell ref="L33:P33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X35:AB35"/>
    <mergeCell ref="AK35:AO35"/>
    <mergeCell ref="AR2:BE2"/>
    <mergeCell ref="AM90:AP90"/>
    <mergeCell ref="L85:AO85"/>
    <mergeCell ref="AM87:AN87"/>
    <mergeCell ref="AM89:AP89"/>
    <mergeCell ref="AS89:AT91"/>
    <mergeCell ref="K5:AO5"/>
    <mergeCell ref="K6:AO6"/>
    <mergeCell ref="E14:AJ14"/>
    <mergeCell ref="E23:AN23"/>
    <mergeCell ref="L28:P28"/>
    <mergeCell ref="W28:AE28"/>
    <mergeCell ref="AK28:AO28"/>
    <mergeCell ref="L29:P29"/>
    <mergeCell ref="W31:AE31"/>
    <mergeCell ref="BE5:BE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</mergeCells>
  <hyperlinks>
    <hyperlink ref="A95" location="'19-041 - Odstranění stave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451"/>
  <sheetViews>
    <sheetView showGridLines="0" workbookViewId="0" topLeftCell="A1"/>
  </sheetViews>
  <sheetFormatPr defaultColWidth="9.140625" defaultRowHeight="12"/>
  <cols>
    <col min="1" max="1" width="7.140625" style="0" customWidth="1"/>
    <col min="2" max="2" width="1.421875" style="0" customWidth="1"/>
    <col min="3" max="3" width="3.421875" style="0" customWidth="1"/>
    <col min="4" max="4" width="3.7109375" style="0" customWidth="1"/>
    <col min="5" max="5" width="14.7109375" style="0" customWidth="1"/>
    <col min="6" max="6" width="43.421875" style="0" customWidth="1"/>
    <col min="7" max="7" width="6.00390625" style="0" customWidth="1"/>
    <col min="8" max="8" width="9.8515625" style="0" customWidth="1"/>
    <col min="9" max="9" width="17.28125" style="98" customWidth="1"/>
    <col min="10" max="11" width="17.28125" style="0" customWidth="1"/>
    <col min="12" max="12" width="8.00390625" style="0" customWidth="1"/>
    <col min="13" max="13" width="9.28125" style="0" hidden="1" customWidth="1"/>
    <col min="14" max="14" width="9.140625" style="0" hidden="1" customWidth="1"/>
    <col min="15" max="20" width="12.140625" style="0" hidden="1" customWidth="1"/>
    <col min="21" max="21" width="14.00390625" style="0" hidden="1" customWidth="1"/>
    <col min="22" max="22" width="10.421875" style="0" customWidth="1"/>
    <col min="23" max="23" width="14.00390625" style="0" customWidth="1"/>
    <col min="24" max="24" width="10.421875" style="0" customWidth="1"/>
    <col min="25" max="25" width="12.8515625" style="0" customWidth="1"/>
    <col min="26" max="26" width="9.421875" style="0" customWidth="1"/>
    <col min="27" max="27" width="12.8515625" style="0" customWidth="1"/>
    <col min="28" max="28" width="14.00390625" style="0" customWidth="1"/>
    <col min="29" max="29" width="9.421875" style="0" customWidth="1"/>
    <col min="30" max="30" width="12.8515625" style="0" customWidth="1"/>
    <col min="31" max="31" width="14.00390625" style="0" customWidth="1"/>
    <col min="44" max="65" width="9.140625" style="0" hidden="1" customWidth="1"/>
  </cols>
  <sheetData>
    <row r="1" ht="12"/>
    <row r="2" spans="12:56" ht="36.95" customHeight="1">
      <c r="L2" s="272"/>
      <c r="M2" s="272"/>
      <c r="N2" s="272"/>
      <c r="O2" s="272"/>
      <c r="P2" s="272"/>
      <c r="Q2" s="272"/>
      <c r="R2" s="272"/>
      <c r="S2" s="272"/>
      <c r="T2" s="272"/>
      <c r="U2" s="272"/>
      <c r="V2" s="272"/>
      <c r="AT2" s="17" t="s">
        <v>5</v>
      </c>
      <c r="AZ2" s="99" t="s">
        <v>87</v>
      </c>
      <c r="BA2" s="99" t="s">
        <v>1</v>
      </c>
      <c r="BB2" s="99" t="s">
        <v>1</v>
      </c>
      <c r="BC2" s="99" t="s">
        <v>88</v>
      </c>
      <c r="BD2" s="99" t="s">
        <v>89</v>
      </c>
    </row>
    <row r="3" spans="2:56" ht="6.95" customHeight="1">
      <c r="B3" s="100"/>
      <c r="C3" s="101"/>
      <c r="D3" s="101"/>
      <c r="E3" s="101"/>
      <c r="F3" s="101"/>
      <c r="G3" s="101"/>
      <c r="H3" s="101"/>
      <c r="I3" s="102"/>
      <c r="J3" s="101"/>
      <c r="K3" s="101"/>
      <c r="L3" s="20"/>
      <c r="AT3" s="17" t="s">
        <v>89</v>
      </c>
      <c r="AZ3" s="99" t="s">
        <v>90</v>
      </c>
      <c r="BA3" s="99" t="s">
        <v>1</v>
      </c>
      <c r="BB3" s="99" t="s">
        <v>1</v>
      </c>
      <c r="BC3" s="99" t="s">
        <v>91</v>
      </c>
      <c r="BD3" s="99" t="s">
        <v>89</v>
      </c>
    </row>
    <row r="4" spans="2:56" ht="24.95" customHeight="1">
      <c r="B4" s="20"/>
      <c r="D4" s="103" t="s">
        <v>92</v>
      </c>
      <c r="L4" s="20"/>
      <c r="M4" s="104" t="s">
        <v>11</v>
      </c>
      <c r="AT4" s="17" t="s">
        <v>4</v>
      </c>
      <c r="AZ4" s="99" t="s">
        <v>93</v>
      </c>
      <c r="BA4" s="99" t="s">
        <v>1</v>
      </c>
      <c r="BB4" s="99" t="s">
        <v>1</v>
      </c>
      <c r="BC4" s="99" t="s">
        <v>94</v>
      </c>
      <c r="BD4" s="99" t="s">
        <v>89</v>
      </c>
    </row>
    <row r="5" spans="2:56" ht="6.95" customHeight="1">
      <c r="B5" s="20"/>
      <c r="L5" s="20"/>
      <c r="AZ5" s="99" t="s">
        <v>95</v>
      </c>
      <c r="BA5" s="99" t="s">
        <v>1</v>
      </c>
      <c r="BB5" s="99" t="s">
        <v>1</v>
      </c>
      <c r="BC5" s="99" t="s">
        <v>91</v>
      </c>
      <c r="BD5" s="99" t="s">
        <v>89</v>
      </c>
    </row>
    <row r="6" spans="2:56" s="1" customFormat="1" ht="12" customHeight="1">
      <c r="B6" s="38"/>
      <c r="D6" s="105" t="s">
        <v>17</v>
      </c>
      <c r="I6" s="106"/>
      <c r="L6" s="38"/>
      <c r="AZ6" s="99" t="s">
        <v>96</v>
      </c>
      <c r="BA6" s="99" t="s">
        <v>1</v>
      </c>
      <c r="BB6" s="99" t="s">
        <v>1</v>
      </c>
      <c r="BC6" s="99" t="s">
        <v>94</v>
      </c>
      <c r="BD6" s="99" t="s">
        <v>89</v>
      </c>
    </row>
    <row r="7" spans="2:56" s="1" customFormat="1" ht="36.95" customHeight="1">
      <c r="B7" s="38"/>
      <c r="E7" s="302" t="s">
        <v>18</v>
      </c>
      <c r="F7" s="303"/>
      <c r="G7" s="303"/>
      <c r="H7" s="303"/>
      <c r="I7" s="106"/>
      <c r="L7" s="38"/>
      <c r="AZ7" s="99" t="s">
        <v>97</v>
      </c>
      <c r="BA7" s="99" t="s">
        <v>1</v>
      </c>
      <c r="BB7" s="99" t="s">
        <v>1</v>
      </c>
      <c r="BC7" s="99" t="s">
        <v>98</v>
      </c>
      <c r="BD7" s="99" t="s">
        <v>89</v>
      </c>
    </row>
    <row r="8" spans="2:56" s="1" customFormat="1" ht="11.25">
      <c r="B8" s="38"/>
      <c r="I8" s="106"/>
      <c r="L8" s="38"/>
      <c r="AZ8" s="99" t="s">
        <v>99</v>
      </c>
      <c r="BA8" s="99" t="s">
        <v>1</v>
      </c>
      <c r="BB8" s="99" t="s">
        <v>1</v>
      </c>
      <c r="BC8" s="99" t="s">
        <v>100</v>
      </c>
      <c r="BD8" s="99" t="s">
        <v>89</v>
      </c>
    </row>
    <row r="9" spans="2:56" s="1" customFormat="1" ht="12" customHeight="1">
      <c r="B9" s="38"/>
      <c r="D9" s="105" t="s">
        <v>19</v>
      </c>
      <c r="F9" s="107" t="s">
        <v>1</v>
      </c>
      <c r="I9" s="108" t="s">
        <v>20</v>
      </c>
      <c r="J9" s="107" t="s">
        <v>1</v>
      </c>
      <c r="L9" s="38"/>
      <c r="AZ9" s="99" t="s">
        <v>101</v>
      </c>
      <c r="BA9" s="99" t="s">
        <v>1</v>
      </c>
      <c r="BB9" s="99" t="s">
        <v>1</v>
      </c>
      <c r="BC9" s="99" t="s">
        <v>102</v>
      </c>
      <c r="BD9" s="99" t="s">
        <v>89</v>
      </c>
    </row>
    <row r="10" spans="2:56" s="1" customFormat="1" ht="12" customHeight="1">
      <c r="B10" s="38"/>
      <c r="D10" s="105" t="s">
        <v>21</v>
      </c>
      <c r="F10" s="107" t="s">
        <v>22</v>
      </c>
      <c r="I10" s="108" t="s">
        <v>23</v>
      </c>
      <c r="J10" s="109" t="str">
        <f>'Rekapitulace stavby'!AN8</f>
        <v>14. 5. 2019</v>
      </c>
      <c r="L10" s="38"/>
      <c r="AZ10" s="99" t="s">
        <v>103</v>
      </c>
      <c r="BA10" s="99" t="s">
        <v>1</v>
      </c>
      <c r="BB10" s="99" t="s">
        <v>1</v>
      </c>
      <c r="BC10" s="99" t="s">
        <v>104</v>
      </c>
      <c r="BD10" s="99" t="s">
        <v>89</v>
      </c>
    </row>
    <row r="11" spans="2:56" s="1" customFormat="1" ht="10.9" customHeight="1">
      <c r="B11" s="38"/>
      <c r="I11" s="106"/>
      <c r="L11" s="38"/>
      <c r="AZ11" s="99" t="s">
        <v>105</v>
      </c>
      <c r="BA11" s="99" t="s">
        <v>1</v>
      </c>
      <c r="BB11" s="99" t="s">
        <v>1</v>
      </c>
      <c r="BC11" s="99" t="s">
        <v>106</v>
      </c>
      <c r="BD11" s="99" t="s">
        <v>89</v>
      </c>
    </row>
    <row r="12" spans="2:56" s="1" customFormat="1" ht="12" customHeight="1">
      <c r="B12" s="38"/>
      <c r="D12" s="105" t="s">
        <v>25</v>
      </c>
      <c r="I12" s="108" t="s">
        <v>26</v>
      </c>
      <c r="J12" s="107" t="s">
        <v>27</v>
      </c>
      <c r="L12" s="38"/>
      <c r="AZ12" s="99" t="s">
        <v>107</v>
      </c>
      <c r="BA12" s="99" t="s">
        <v>1</v>
      </c>
      <c r="BB12" s="99" t="s">
        <v>1</v>
      </c>
      <c r="BC12" s="99" t="s">
        <v>108</v>
      </c>
      <c r="BD12" s="99" t="s">
        <v>89</v>
      </c>
    </row>
    <row r="13" spans="2:56" s="1" customFormat="1" ht="18" customHeight="1">
      <c r="B13" s="38"/>
      <c r="E13" s="107" t="s">
        <v>28</v>
      </c>
      <c r="I13" s="108" t="s">
        <v>29</v>
      </c>
      <c r="J13" s="107" t="s">
        <v>30</v>
      </c>
      <c r="L13" s="38"/>
      <c r="AZ13" s="99" t="s">
        <v>109</v>
      </c>
      <c r="BA13" s="99" t="s">
        <v>1</v>
      </c>
      <c r="BB13" s="99" t="s">
        <v>1</v>
      </c>
      <c r="BC13" s="99" t="s">
        <v>110</v>
      </c>
      <c r="BD13" s="99" t="s">
        <v>89</v>
      </c>
    </row>
    <row r="14" spans="2:56" s="1" customFormat="1" ht="6.95" customHeight="1">
      <c r="B14" s="38"/>
      <c r="I14" s="106"/>
      <c r="L14" s="38"/>
      <c r="AZ14" s="99" t="s">
        <v>111</v>
      </c>
      <c r="BA14" s="99" t="s">
        <v>1</v>
      </c>
      <c r="BB14" s="99" t="s">
        <v>1</v>
      </c>
      <c r="BC14" s="99" t="s">
        <v>112</v>
      </c>
      <c r="BD14" s="99" t="s">
        <v>89</v>
      </c>
    </row>
    <row r="15" spans="2:56" s="1" customFormat="1" ht="12" customHeight="1">
      <c r="B15" s="38"/>
      <c r="D15" s="105" t="s">
        <v>31</v>
      </c>
      <c r="I15" s="108" t="s">
        <v>26</v>
      </c>
      <c r="J15" s="30" t="str">
        <f>'Rekapitulace stavby'!AN13</f>
        <v>Vyplň údaj</v>
      </c>
      <c r="L15" s="38"/>
      <c r="AZ15" s="99" t="s">
        <v>113</v>
      </c>
      <c r="BA15" s="99" t="s">
        <v>1</v>
      </c>
      <c r="BB15" s="99" t="s">
        <v>1</v>
      </c>
      <c r="BC15" s="99" t="s">
        <v>114</v>
      </c>
      <c r="BD15" s="99" t="s">
        <v>89</v>
      </c>
    </row>
    <row r="16" spans="2:56" s="1" customFormat="1" ht="18" customHeight="1">
      <c r="B16" s="38"/>
      <c r="E16" s="304" t="str">
        <f>'Rekapitulace stavby'!E14</f>
        <v>Vyplň údaj</v>
      </c>
      <c r="F16" s="305"/>
      <c r="G16" s="305"/>
      <c r="H16" s="305"/>
      <c r="I16" s="108" t="s">
        <v>29</v>
      </c>
      <c r="J16" s="30" t="str">
        <f>'Rekapitulace stavby'!AN14</f>
        <v>Vyplň údaj</v>
      </c>
      <c r="L16" s="38"/>
      <c r="AZ16" s="99" t="s">
        <v>115</v>
      </c>
      <c r="BA16" s="99" t="s">
        <v>1</v>
      </c>
      <c r="BB16" s="99" t="s">
        <v>1</v>
      </c>
      <c r="BC16" s="99" t="s">
        <v>116</v>
      </c>
      <c r="BD16" s="99" t="s">
        <v>89</v>
      </c>
    </row>
    <row r="17" spans="2:56" s="1" customFormat="1" ht="6.95" customHeight="1">
      <c r="B17" s="38"/>
      <c r="I17" s="106"/>
      <c r="L17" s="38"/>
      <c r="AZ17" s="99" t="s">
        <v>117</v>
      </c>
      <c r="BA17" s="99" t="s">
        <v>1</v>
      </c>
      <c r="BB17" s="99" t="s">
        <v>1</v>
      </c>
      <c r="BC17" s="99" t="s">
        <v>118</v>
      </c>
      <c r="BD17" s="99" t="s">
        <v>89</v>
      </c>
    </row>
    <row r="18" spans="2:56" s="1" customFormat="1" ht="12" customHeight="1">
      <c r="B18" s="38"/>
      <c r="D18" s="105" t="s">
        <v>33</v>
      </c>
      <c r="I18" s="108" t="s">
        <v>26</v>
      </c>
      <c r="J18" s="107" t="s">
        <v>1</v>
      </c>
      <c r="L18" s="38"/>
      <c r="AZ18" s="99" t="s">
        <v>119</v>
      </c>
      <c r="BA18" s="99" t="s">
        <v>1</v>
      </c>
      <c r="BB18" s="99" t="s">
        <v>1</v>
      </c>
      <c r="BC18" s="99" t="s">
        <v>120</v>
      </c>
      <c r="BD18" s="99" t="s">
        <v>89</v>
      </c>
    </row>
    <row r="19" spans="2:56" s="1" customFormat="1" ht="18" customHeight="1">
      <c r="B19" s="38"/>
      <c r="E19" s="107" t="s">
        <v>34</v>
      </c>
      <c r="I19" s="108" t="s">
        <v>29</v>
      </c>
      <c r="J19" s="107" t="s">
        <v>1</v>
      </c>
      <c r="L19" s="38"/>
      <c r="AZ19" s="99" t="s">
        <v>121</v>
      </c>
      <c r="BA19" s="99" t="s">
        <v>1</v>
      </c>
      <c r="BB19" s="99" t="s">
        <v>1</v>
      </c>
      <c r="BC19" s="99" t="s">
        <v>122</v>
      </c>
      <c r="BD19" s="99" t="s">
        <v>89</v>
      </c>
    </row>
    <row r="20" spans="2:56" s="1" customFormat="1" ht="6.95" customHeight="1">
      <c r="B20" s="38"/>
      <c r="I20" s="106"/>
      <c r="L20" s="38"/>
      <c r="AZ20" s="99" t="s">
        <v>123</v>
      </c>
      <c r="BA20" s="99" t="s">
        <v>1</v>
      </c>
      <c r="BB20" s="99" t="s">
        <v>1</v>
      </c>
      <c r="BC20" s="99" t="s">
        <v>124</v>
      </c>
      <c r="BD20" s="99" t="s">
        <v>89</v>
      </c>
    </row>
    <row r="21" spans="2:56" s="1" customFormat="1" ht="12" customHeight="1">
      <c r="B21" s="38"/>
      <c r="D21" s="105" t="s">
        <v>36</v>
      </c>
      <c r="I21" s="108" t="s">
        <v>26</v>
      </c>
      <c r="J21" s="107" t="s">
        <v>1</v>
      </c>
      <c r="L21" s="38"/>
      <c r="AZ21" s="99" t="s">
        <v>125</v>
      </c>
      <c r="BA21" s="99" t="s">
        <v>1</v>
      </c>
      <c r="BB21" s="99" t="s">
        <v>1</v>
      </c>
      <c r="BC21" s="99" t="s">
        <v>126</v>
      </c>
      <c r="BD21" s="99" t="s">
        <v>89</v>
      </c>
    </row>
    <row r="22" spans="2:56" s="1" customFormat="1" ht="18" customHeight="1">
      <c r="B22" s="38"/>
      <c r="E22" s="107" t="s">
        <v>38</v>
      </c>
      <c r="I22" s="108" t="s">
        <v>29</v>
      </c>
      <c r="J22" s="107" t="s">
        <v>1</v>
      </c>
      <c r="L22" s="38"/>
      <c r="AZ22" s="99" t="s">
        <v>127</v>
      </c>
      <c r="BA22" s="99" t="s">
        <v>1</v>
      </c>
      <c r="BB22" s="99" t="s">
        <v>1</v>
      </c>
      <c r="BC22" s="99" t="s">
        <v>128</v>
      </c>
      <c r="BD22" s="99" t="s">
        <v>89</v>
      </c>
    </row>
    <row r="23" spans="2:56" s="1" customFormat="1" ht="6.95" customHeight="1">
      <c r="B23" s="38"/>
      <c r="I23" s="106"/>
      <c r="L23" s="38"/>
      <c r="AZ23" s="99" t="s">
        <v>129</v>
      </c>
      <c r="BA23" s="99" t="s">
        <v>1</v>
      </c>
      <c r="BB23" s="99" t="s">
        <v>1</v>
      </c>
      <c r="BC23" s="99" t="s">
        <v>130</v>
      </c>
      <c r="BD23" s="99" t="s">
        <v>89</v>
      </c>
    </row>
    <row r="24" spans="2:56" s="1" customFormat="1" ht="12" customHeight="1">
      <c r="B24" s="38"/>
      <c r="D24" s="105" t="s">
        <v>39</v>
      </c>
      <c r="I24" s="106"/>
      <c r="L24" s="38"/>
      <c r="AZ24" s="99" t="s">
        <v>131</v>
      </c>
      <c r="BA24" s="99" t="s">
        <v>1</v>
      </c>
      <c r="BB24" s="99" t="s">
        <v>1</v>
      </c>
      <c r="BC24" s="99" t="s">
        <v>132</v>
      </c>
      <c r="BD24" s="99" t="s">
        <v>89</v>
      </c>
    </row>
    <row r="25" spans="2:56" s="7" customFormat="1" ht="24" customHeight="1">
      <c r="B25" s="110"/>
      <c r="E25" s="306" t="s">
        <v>40</v>
      </c>
      <c r="F25" s="306"/>
      <c r="G25" s="306"/>
      <c r="H25" s="306"/>
      <c r="I25" s="111"/>
      <c r="L25" s="110"/>
      <c r="AZ25" s="112" t="s">
        <v>133</v>
      </c>
      <c r="BA25" s="112" t="s">
        <v>1</v>
      </c>
      <c r="BB25" s="112" t="s">
        <v>1</v>
      </c>
      <c r="BC25" s="112" t="s">
        <v>134</v>
      </c>
      <c r="BD25" s="112" t="s">
        <v>89</v>
      </c>
    </row>
    <row r="26" spans="2:56" s="1" customFormat="1" ht="6.95" customHeight="1">
      <c r="B26" s="38"/>
      <c r="I26" s="106"/>
      <c r="L26" s="38"/>
      <c r="AZ26" s="99" t="s">
        <v>135</v>
      </c>
      <c r="BA26" s="99" t="s">
        <v>1</v>
      </c>
      <c r="BB26" s="99" t="s">
        <v>1</v>
      </c>
      <c r="BC26" s="99" t="s">
        <v>136</v>
      </c>
      <c r="BD26" s="99" t="s">
        <v>89</v>
      </c>
    </row>
    <row r="27" spans="2:56" s="1" customFormat="1" ht="6.95" customHeight="1">
      <c r="B27" s="38"/>
      <c r="D27" s="62"/>
      <c r="E27" s="62"/>
      <c r="F27" s="62"/>
      <c r="G27" s="62"/>
      <c r="H27" s="62"/>
      <c r="I27" s="113"/>
      <c r="J27" s="62"/>
      <c r="K27" s="62"/>
      <c r="L27" s="38"/>
      <c r="AZ27" s="99" t="s">
        <v>137</v>
      </c>
      <c r="BA27" s="99" t="s">
        <v>1</v>
      </c>
      <c r="BB27" s="99" t="s">
        <v>1</v>
      </c>
      <c r="BC27" s="99" t="s">
        <v>138</v>
      </c>
      <c r="BD27" s="99" t="s">
        <v>89</v>
      </c>
    </row>
    <row r="28" spans="2:56" s="1" customFormat="1" ht="25.35" customHeight="1">
      <c r="B28" s="38"/>
      <c r="D28" s="114" t="s">
        <v>41</v>
      </c>
      <c r="I28" s="106"/>
      <c r="J28" s="115">
        <f>ROUND(J131,1)</f>
        <v>0</v>
      </c>
      <c r="L28" s="38"/>
      <c r="AZ28" s="99" t="s">
        <v>139</v>
      </c>
      <c r="BA28" s="99" t="s">
        <v>1</v>
      </c>
      <c r="BB28" s="99" t="s">
        <v>1</v>
      </c>
      <c r="BC28" s="99" t="s">
        <v>140</v>
      </c>
      <c r="BD28" s="99" t="s">
        <v>89</v>
      </c>
    </row>
    <row r="29" spans="2:12" s="1" customFormat="1" ht="6.95" customHeight="1">
      <c r="B29" s="38"/>
      <c r="D29" s="62"/>
      <c r="E29" s="62"/>
      <c r="F29" s="62"/>
      <c r="G29" s="62"/>
      <c r="H29" s="62"/>
      <c r="I29" s="113"/>
      <c r="J29" s="62"/>
      <c r="K29" s="62"/>
      <c r="L29" s="38"/>
    </row>
    <row r="30" spans="2:12" s="1" customFormat="1" ht="14.45" customHeight="1">
      <c r="B30" s="38"/>
      <c r="F30" s="116" t="s">
        <v>43</v>
      </c>
      <c r="I30" s="117" t="s">
        <v>42</v>
      </c>
      <c r="J30" s="116" t="s">
        <v>44</v>
      </c>
      <c r="L30" s="38"/>
    </row>
    <row r="31" spans="2:12" s="1" customFormat="1" ht="14.45" customHeight="1">
      <c r="B31" s="38"/>
      <c r="D31" s="118" t="s">
        <v>45</v>
      </c>
      <c r="E31" s="105" t="s">
        <v>46</v>
      </c>
      <c r="F31" s="119">
        <f>ROUND((SUM(BE131:BE450)),1)</f>
        <v>0</v>
      </c>
      <c r="I31" s="120">
        <v>0.21</v>
      </c>
      <c r="J31" s="119">
        <f>ROUND(((SUM(BE131:BE450))*I31),1)</f>
        <v>0</v>
      </c>
      <c r="L31" s="38"/>
    </row>
    <row r="32" spans="2:12" s="1" customFormat="1" ht="14.45" customHeight="1">
      <c r="B32" s="38"/>
      <c r="E32" s="105" t="s">
        <v>47</v>
      </c>
      <c r="F32" s="119">
        <f>ROUND((SUM(BF131:BF450)),1)</f>
        <v>0</v>
      </c>
      <c r="I32" s="120">
        <v>0.15</v>
      </c>
      <c r="J32" s="119">
        <f>ROUND(((SUM(BF131:BF450))*I32),1)</f>
        <v>0</v>
      </c>
      <c r="L32" s="38"/>
    </row>
    <row r="33" spans="2:12" s="1" customFormat="1" ht="14.45" customHeight="1" hidden="1">
      <c r="B33" s="38"/>
      <c r="E33" s="105" t="s">
        <v>48</v>
      </c>
      <c r="F33" s="119">
        <f>ROUND((SUM(BG131:BG450)),1)</f>
        <v>0</v>
      </c>
      <c r="I33" s="120">
        <v>0.21</v>
      </c>
      <c r="J33" s="119">
        <f>0</f>
        <v>0</v>
      </c>
      <c r="L33" s="38"/>
    </row>
    <row r="34" spans="2:12" s="1" customFormat="1" ht="14.45" customHeight="1" hidden="1">
      <c r="B34" s="38"/>
      <c r="E34" s="105" t="s">
        <v>49</v>
      </c>
      <c r="F34" s="119">
        <f>ROUND((SUM(BH131:BH450)),1)</f>
        <v>0</v>
      </c>
      <c r="I34" s="120">
        <v>0.15</v>
      </c>
      <c r="J34" s="119">
        <f>0</f>
        <v>0</v>
      </c>
      <c r="L34" s="38"/>
    </row>
    <row r="35" spans="2:12" s="1" customFormat="1" ht="14.45" customHeight="1" hidden="1">
      <c r="B35" s="38"/>
      <c r="E35" s="105" t="s">
        <v>50</v>
      </c>
      <c r="F35" s="119">
        <f>ROUND((SUM(BI131:BI450)),1)</f>
        <v>0</v>
      </c>
      <c r="I35" s="120">
        <v>0</v>
      </c>
      <c r="J35" s="119">
        <f>0</f>
        <v>0</v>
      </c>
      <c r="L35" s="38"/>
    </row>
    <row r="36" spans="2:12" s="1" customFormat="1" ht="6.95" customHeight="1">
      <c r="B36" s="38"/>
      <c r="I36" s="106"/>
      <c r="L36" s="38"/>
    </row>
    <row r="37" spans="2:12" s="1" customFormat="1" ht="25.35" customHeight="1">
      <c r="B37" s="38"/>
      <c r="C37" s="121"/>
      <c r="D37" s="122" t="s">
        <v>51</v>
      </c>
      <c r="E37" s="123"/>
      <c r="F37" s="123"/>
      <c r="G37" s="124" t="s">
        <v>52</v>
      </c>
      <c r="H37" s="125" t="s">
        <v>53</v>
      </c>
      <c r="I37" s="126"/>
      <c r="J37" s="127">
        <f>SUM(J28:J35)</f>
        <v>0</v>
      </c>
      <c r="K37" s="128"/>
      <c r="L37" s="38"/>
    </row>
    <row r="38" spans="2:12" s="1" customFormat="1" ht="14.45" customHeight="1">
      <c r="B38" s="38"/>
      <c r="I38" s="106"/>
      <c r="L38" s="38"/>
    </row>
    <row r="39" spans="2:12" ht="14.45" customHeight="1">
      <c r="B39" s="20"/>
      <c r="L39" s="20"/>
    </row>
    <row r="40" spans="2:12" ht="14.45" customHeight="1">
      <c r="B40" s="20"/>
      <c r="L40" s="20"/>
    </row>
    <row r="41" spans="2:12" ht="14.45" customHeight="1">
      <c r="B41" s="20"/>
      <c r="L41" s="20"/>
    </row>
    <row r="42" spans="2:12" ht="14.45" customHeight="1">
      <c r="B42" s="20"/>
      <c r="L42" s="20"/>
    </row>
    <row r="43" spans="2:12" ht="14.45" customHeight="1">
      <c r="B43" s="20"/>
      <c r="L43" s="20"/>
    </row>
    <row r="44" spans="2:12" ht="14.45" customHeight="1">
      <c r="B44" s="20"/>
      <c r="L44" s="20"/>
    </row>
    <row r="45" spans="2:12" ht="14.45" customHeight="1">
      <c r="B45" s="20"/>
      <c r="L45" s="20"/>
    </row>
    <row r="46" spans="2:12" ht="14.45" customHeight="1">
      <c r="B46" s="20"/>
      <c r="L46" s="20"/>
    </row>
    <row r="47" spans="2:12" ht="14.45" customHeight="1">
      <c r="B47" s="20"/>
      <c r="L47" s="20"/>
    </row>
    <row r="48" spans="2:12" ht="14.45" customHeight="1">
      <c r="B48" s="20"/>
      <c r="L48" s="20"/>
    </row>
    <row r="49" spans="2:12" ht="14.45" customHeight="1">
      <c r="B49" s="20"/>
      <c r="L49" s="20"/>
    </row>
    <row r="50" spans="2:12" s="1" customFormat="1" ht="14.45" customHeight="1">
      <c r="B50" s="38"/>
      <c r="D50" s="129" t="s">
        <v>54</v>
      </c>
      <c r="E50" s="130"/>
      <c r="F50" s="130"/>
      <c r="G50" s="129" t="s">
        <v>55</v>
      </c>
      <c r="H50" s="130"/>
      <c r="I50" s="131"/>
      <c r="J50" s="130"/>
      <c r="K50" s="130"/>
      <c r="L50" s="38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2:12" s="1" customFormat="1" ht="12.75">
      <c r="B61" s="38"/>
      <c r="D61" s="132" t="s">
        <v>56</v>
      </c>
      <c r="E61" s="133"/>
      <c r="F61" s="134" t="s">
        <v>57</v>
      </c>
      <c r="G61" s="132" t="s">
        <v>56</v>
      </c>
      <c r="H61" s="133"/>
      <c r="I61" s="135"/>
      <c r="J61" s="136" t="s">
        <v>57</v>
      </c>
      <c r="K61" s="133"/>
      <c r="L61" s="38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2:12" s="1" customFormat="1" ht="12.75">
      <c r="B65" s="38"/>
      <c r="D65" s="129" t="s">
        <v>58</v>
      </c>
      <c r="E65" s="130"/>
      <c r="F65" s="130"/>
      <c r="G65" s="129" t="s">
        <v>59</v>
      </c>
      <c r="H65" s="130"/>
      <c r="I65" s="131"/>
      <c r="J65" s="130"/>
      <c r="K65" s="130"/>
      <c r="L65" s="38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2:12" s="1" customFormat="1" ht="12.75">
      <c r="B76" s="38"/>
      <c r="D76" s="132" t="s">
        <v>56</v>
      </c>
      <c r="E76" s="133"/>
      <c r="F76" s="134" t="s">
        <v>57</v>
      </c>
      <c r="G76" s="132" t="s">
        <v>56</v>
      </c>
      <c r="H76" s="133"/>
      <c r="I76" s="135"/>
      <c r="J76" s="136" t="s">
        <v>57</v>
      </c>
      <c r="K76" s="133"/>
      <c r="L76" s="38"/>
    </row>
    <row r="77" spans="2:12" s="1" customFormat="1" ht="14.45" customHeight="1">
      <c r="B77" s="137"/>
      <c r="C77" s="138"/>
      <c r="D77" s="138"/>
      <c r="E77" s="138"/>
      <c r="F77" s="138"/>
      <c r="G77" s="138"/>
      <c r="H77" s="138"/>
      <c r="I77" s="139"/>
      <c r="J77" s="138"/>
      <c r="K77" s="138"/>
      <c r="L77" s="38"/>
    </row>
    <row r="81" spans="2:12" s="1" customFormat="1" ht="6.95" customHeight="1">
      <c r="B81" s="140"/>
      <c r="C81" s="141"/>
      <c r="D81" s="141"/>
      <c r="E81" s="141"/>
      <c r="F81" s="141"/>
      <c r="G81" s="141"/>
      <c r="H81" s="141"/>
      <c r="I81" s="142"/>
      <c r="J81" s="141"/>
      <c r="K81" s="141"/>
      <c r="L81" s="38"/>
    </row>
    <row r="82" spans="2:12" s="1" customFormat="1" ht="24.95" customHeight="1">
      <c r="B82" s="34"/>
      <c r="C82" s="23" t="s">
        <v>141</v>
      </c>
      <c r="D82" s="35"/>
      <c r="E82" s="35"/>
      <c r="F82" s="35"/>
      <c r="G82" s="35"/>
      <c r="H82" s="35"/>
      <c r="I82" s="106"/>
      <c r="J82" s="35"/>
      <c r="K82" s="35"/>
      <c r="L82" s="38"/>
    </row>
    <row r="83" spans="2:12" s="1" customFormat="1" ht="6.95" customHeight="1">
      <c r="B83" s="34"/>
      <c r="C83" s="35"/>
      <c r="D83" s="35"/>
      <c r="E83" s="35"/>
      <c r="F83" s="35"/>
      <c r="G83" s="35"/>
      <c r="H83" s="35"/>
      <c r="I83" s="106"/>
      <c r="J83" s="35"/>
      <c r="K83" s="35"/>
      <c r="L83" s="38"/>
    </row>
    <row r="84" spans="2:12" s="1" customFormat="1" ht="12" customHeight="1">
      <c r="B84" s="34"/>
      <c r="C84" s="29" t="s">
        <v>17</v>
      </c>
      <c r="D84" s="35"/>
      <c r="E84" s="35"/>
      <c r="F84" s="35"/>
      <c r="G84" s="35"/>
      <c r="H84" s="35"/>
      <c r="I84" s="106"/>
      <c r="J84" s="35"/>
      <c r="K84" s="35"/>
      <c r="L84" s="38"/>
    </row>
    <row r="85" spans="2:12" s="1" customFormat="1" ht="14.45" customHeight="1">
      <c r="B85" s="34"/>
      <c r="C85" s="35"/>
      <c r="D85" s="35"/>
      <c r="E85" s="275" t="str">
        <f>E7</f>
        <v>Odstranění stavebního objektu na ul. Hoblíkova č.p. 584, parc.č. 203, k.ú. NJ-HP</v>
      </c>
      <c r="F85" s="307"/>
      <c r="G85" s="307"/>
      <c r="H85" s="307"/>
      <c r="I85" s="106"/>
      <c r="J85" s="35"/>
      <c r="K85" s="35"/>
      <c r="L85" s="38"/>
    </row>
    <row r="86" spans="2:12" s="1" customFormat="1" ht="6.95" customHeight="1">
      <c r="B86" s="34"/>
      <c r="C86" s="35"/>
      <c r="D86" s="35"/>
      <c r="E86" s="35"/>
      <c r="F86" s="35"/>
      <c r="G86" s="35"/>
      <c r="H86" s="35"/>
      <c r="I86" s="106"/>
      <c r="J86" s="35"/>
      <c r="K86" s="35"/>
      <c r="L86" s="38"/>
    </row>
    <row r="87" spans="2:12" s="1" customFormat="1" ht="12" customHeight="1">
      <c r="B87" s="34"/>
      <c r="C87" s="29" t="s">
        <v>21</v>
      </c>
      <c r="D87" s="35"/>
      <c r="E87" s="35"/>
      <c r="F87" s="27" t="str">
        <f>F10</f>
        <v>Nový Jičín</v>
      </c>
      <c r="G87" s="35"/>
      <c r="H87" s="35"/>
      <c r="I87" s="108" t="s">
        <v>23</v>
      </c>
      <c r="J87" s="61" t="str">
        <f>IF(J10="","",J10)</f>
        <v>14. 5. 2019</v>
      </c>
      <c r="K87" s="35"/>
      <c r="L87" s="38"/>
    </row>
    <row r="88" spans="2:12" s="1" customFormat="1" ht="6.95" customHeight="1">
      <c r="B88" s="34"/>
      <c r="C88" s="35"/>
      <c r="D88" s="35"/>
      <c r="E88" s="35"/>
      <c r="F88" s="35"/>
      <c r="G88" s="35"/>
      <c r="H88" s="35"/>
      <c r="I88" s="106"/>
      <c r="J88" s="35"/>
      <c r="K88" s="35"/>
      <c r="L88" s="38"/>
    </row>
    <row r="89" spans="2:12" s="1" customFormat="1" ht="15.6" customHeight="1">
      <c r="B89" s="34"/>
      <c r="C89" s="29" t="s">
        <v>25</v>
      </c>
      <c r="D89" s="35"/>
      <c r="E89" s="35"/>
      <c r="F89" s="27" t="str">
        <f>E13</f>
        <v>Město Nový Jičín, Masarykovo nám.1</v>
      </c>
      <c r="G89" s="35"/>
      <c r="H89" s="35"/>
      <c r="I89" s="108" t="s">
        <v>33</v>
      </c>
      <c r="J89" s="32" t="str">
        <f>E19</f>
        <v>Oldřich Němec</v>
      </c>
      <c r="K89" s="35"/>
      <c r="L89" s="38"/>
    </row>
    <row r="90" spans="2:12" s="1" customFormat="1" ht="15.6" customHeight="1">
      <c r="B90" s="34"/>
      <c r="C90" s="29" t="s">
        <v>31</v>
      </c>
      <c r="D90" s="35"/>
      <c r="E90" s="35"/>
      <c r="F90" s="27" t="str">
        <f>IF(E16="","",E16)</f>
        <v>Vyplň údaj</v>
      </c>
      <c r="G90" s="35"/>
      <c r="H90" s="35"/>
      <c r="I90" s="108" t="s">
        <v>36</v>
      </c>
      <c r="J90" s="32" t="str">
        <f>E22</f>
        <v>M.Procházková</v>
      </c>
      <c r="K90" s="35"/>
      <c r="L90" s="38"/>
    </row>
    <row r="91" spans="2:12" s="1" customFormat="1" ht="10.35" customHeight="1">
      <c r="B91" s="34"/>
      <c r="C91" s="35"/>
      <c r="D91" s="35"/>
      <c r="E91" s="35"/>
      <c r="F91" s="35"/>
      <c r="G91" s="35"/>
      <c r="H91" s="35"/>
      <c r="I91" s="106"/>
      <c r="J91" s="35"/>
      <c r="K91" s="35"/>
      <c r="L91" s="38"/>
    </row>
    <row r="92" spans="2:12" s="1" customFormat="1" ht="29.25" customHeight="1">
      <c r="B92" s="34"/>
      <c r="C92" s="143" t="s">
        <v>142</v>
      </c>
      <c r="D92" s="144"/>
      <c r="E92" s="144"/>
      <c r="F92" s="144"/>
      <c r="G92" s="144"/>
      <c r="H92" s="144"/>
      <c r="I92" s="145"/>
      <c r="J92" s="146" t="s">
        <v>143</v>
      </c>
      <c r="K92" s="144"/>
      <c r="L92" s="38"/>
    </row>
    <row r="93" spans="2:12" s="1" customFormat="1" ht="10.35" customHeight="1">
      <c r="B93" s="34"/>
      <c r="C93" s="35"/>
      <c r="D93" s="35"/>
      <c r="E93" s="35"/>
      <c r="F93" s="35"/>
      <c r="G93" s="35"/>
      <c r="H93" s="35"/>
      <c r="I93" s="106"/>
      <c r="J93" s="35"/>
      <c r="K93" s="35"/>
      <c r="L93" s="38"/>
    </row>
    <row r="94" spans="2:47" s="1" customFormat="1" ht="22.9" customHeight="1">
      <c r="B94" s="34"/>
      <c r="C94" s="147" t="s">
        <v>144</v>
      </c>
      <c r="D94" s="35"/>
      <c r="E94" s="35"/>
      <c r="F94" s="35"/>
      <c r="G94" s="35"/>
      <c r="H94" s="35"/>
      <c r="I94" s="106"/>
      <c r="J94" s="79">
        <f>J131</f>
        <v>0</v>
      </c>
      <c r="K94" s="35"/>
      <c r="L94" s="38"/>
      <c r="AU94" s="17" t="s">
        <v>145</v>
      </c>
    </row>
    <row r="95" spans="2:12" s="8" customFormat="1" ht="24.95" customHeight="1">
      <c r="B95" s="148"/>
      <c r="C95" s="149"/>
      <c r="D95" s="150" t="s">
        <v>146</v>
      </c>
      <c r="E95" s="151"/>
      <c r="F95" s="151"/>
      <c r="G95" s="151"/>
      <c r="H95" s="151"/>
      <c r="I95" s="152"/>
      <c r="J95" s="153">
        <f>J132</f>
        <v>0</v>
      </c>
      <c r="K95" s="149"/>
      <c r="L95" s="154"/>
    </row>
    <row r="96" spans="2:12" s="9" customFormat="1" ht="19.9" customHeight="1">
      <c r="B96" s="155"/>
      <c r="C96" s="156"/>
      <c r="D96" s="157" t="s">
        <v>147</v>
      </c>
      <c r="E96" s="158"/>
      <c r="F96" s="158"/>
      <c r="G96" s="158"/>
      <c r="H96" s="158"/>
      <c r="I96" s="159"/>
      <c r="J96" s="160">
        <f>J133</f>
        <v>0</v>
      </c>
      <c r="K96" s="156"/>
      <c r="L96" s="161"/>
    </row>
    <row r="97" spans="2:12" s="9" customFormat="1" ht="19.9" customHeight="1">
      <c r="B97" s="155"/>
      <c r="C97" s="156"/>
      <c r="D97" s="157" t="s">
        <v>148</v>
      </c>
      <c r="E97" s="158"/>
      <c r="F97" s="158"/>
      <c r="G97" s="158"/>
      <c r="H97" s="158"/>
      <c r="I97" s="159"/>
      <c r="J97" s="160">
        <f>J169</f>
        <v>0</v>
      </c>
      <c r="K97" s="156"/>
      <c r="L97" s="161"/>
    </row>
    <row r="98" spans="2:12" s="9" customFormat="1" ht="19.9" customHeight="1">
      <c r="B98" s="155"/>
      <c r="C98" s="156"/>
      <c r="D98" s="157" t="s">
        <v>149</v>
      </c>
      <c r="E98" s="158"/>
      <c r="F98" s="158"/>
      <c r="G98" s="158"/>
      <c r="H98" s="158"/>
      <c r="I98" s="159"/>
      <c r="J98" s="160">
        <f>J178</f>
        <v>0</v>
      </c>
      <c r="K98" s="156"/>
      <c r="L98" s="161"/>
    </row>
    <row r="99" spans="2:12" s="9" customFormat="1" ht="19.9" customHeight="1">
      <c r="B99" s="155"/>
      <c r="C99" s="156"/>
      <c r="D99" s="157" t="s">
        <v>150</v>
      </c>
      <c r="E99" s="158"/>
      <c r="F99" s="158"/>
      <c r="G99" s="158"/>
      <c r="H99" s="158"/>
      <c r="I99" s="159"/>
      <c r="J99" s="160">
        <f>J214</f>
        <v>0</v>
      </c>
      <c r="K99" s="156"/>
      <c r="L99" s="161"/>
    </row>
    <row r="100" spans="2:12" s="9" customFormat="1" ht="19.9" customHeight="1">
      <c r="B100" s="155"/>
      <c r="C100" s="156"/>
      <c r="D100" s="157" t="s">
        <v>151</v>
      </c>
      <c r="E100" s="158"/>
      <c r="F100" s="158"/>
      <c r="G100" s="158"/>
      <c r="H100" s="158"/>
      <c r="I100" s="159"/>
      <c r="J100" s="160">
        <f>J228</f>
        <v>0</v>
      </c>
      <c r="K100" s="156"/>
      <c r="L100" s="161"/>
    </row>
    <row r="101" spans="2:12" s="9" customFormat="1" ht="19.9" customHeight="1">
      <c r="B101" s="155"/>
      <c r="C101" s="156"/>
      <c r="D101" s="157" t="s">
        <v>152</v>
      </c>
      <c r="E101" s="158"/>
      <c r="F101" s="158"/>
      <c r="G101" s="158"/>
      <c r="H101" s="158"/>
      <c r="I101" s="159"/>
      <c r="J101" s="160">
        <f>J234</f>
        <v>0</v>
      </c>
      <c r="K101" s="156"/>
      <c r="L101" s="161"/>
    </row>
    <row r="102" spans="2:12" s="9" customFormat="1" ht="19.9" customHeight="1">
      <c r="B102" s="155"/>
      <c r="C102" s="156"/>
      <c r="D102" s="157" t="s">
        <v>153</v>
      </c>
      <c r="E102" s="158"/>
      <c r="F102" s="158"/>
      <c r="G102" s="158"/>
      <c r="H102" s="158"/>
      <c r="I102" s="159"/>
      <c r="J102" s="160">
        <f>J256</f>
        <v>0</v>
      </c>
      <c r="K102" s="156"/>
      <c r="L102" s="161"/>
    </row>
    <row r="103" spans="2:12" s="9" customFormat="1" ht="19.9" customHeight="1">
      <c r="B103" s="155"/>
      <c r="C103" s="156"/>
      <c r="D103" s="157" t="s">
        <v>154</v>
      </c>
      <c r="E103" s="158"/>
      <c r="F103" s="158"/>
      <c r="G103" s="158"/>
      <c r="H103" s="158"/>
      <c r="I103" s="159"/>
      <c r="J103" s="160">
        <f>J385</f>
        <v>0</v>
      </c>
      <c r="K103" s="156"/>
      <c r="L103" s="161"/>
    </row>
    <row r="104" spans="2:12" s="9" customFormat="1" ht="19.9" customHeight="1">
      <c r="B104" s="155"/>
      <c r="C104" s="156"/>
      <c r="D104" s="157" t="s">
        <v>155</v>
      </c>
      <c r="E104" s="158"/>
      <c r="F104" s="158"/>
      <c r="G104" s="158"/>
      <c r="H104" s="158"/>
      <c r="I104" s="159"/>
      <c r="J104" s="160">
        <f>J398</f>
        <v>0</v>
      </c>
      <c r="K104" s="156"/>
      <c r="L104" s="161"/>
    </row>
    <row r="105" spans="2:12" s="8" customFormat="1" ht="24.95" customHeight="1">
      <c r="B105" s="148"/>
      <c r="C105" s="149"/>
      <c r="D105" s="150" t="s">
        <v>156</v>
      </c>
      <c r="E105" s="151"/>
      <c r="F105" s="151"/>
      <c r="G105" s="151"/>
      <c r="H105" s="151"/>
      <c r="I105" s="152"/>
      <c r="J105" s="153">
        <f>J407</f>
        <v>0</v>
      </c>
      <c r="K105" s="149"/>
      <c r="L105" s="154"/>
    </row>
    <row r="106" spans="2:12" s="9" customFormat="1" ht="19.9" customHeight="1">
      <c r="B106" s="155"/>
      <c r="C106" s="156"/>
      <c r="D106" s="157" t="s">
        <v>157</v>
      </c>
      <c r="E106" s="158"/>
      <c r="F106" s="158"/>
      <c r="G106" s="158"/>
      <c r="H106" s="158"/>
      <c r="I106" s="159"/>
      <c r="J106" s="160">
        <f>J408</f>
        <v>0</v>
      </c>
      <c r="K106" s="156"/>
      <c r="L106" s="161"/>
    </row>
    <row r="107" spans="2:12" s="9" customFormat="1" ht="19.9" customHeight="1">
      <c r="B107" s="155"/>
      <c r="C107" s="156"/>
      <c r="D107" s="157" t="s">
        <v>158</v>
      </c>
      <c r="E107" s="158"/>
      <c r="F107" s="158"/>
      <c r="G107" s="158"/>
      <c r="H107" s="158"/>
      <c r="I107" s="159"/>
      <c r="J107" s="160">
        <f>J424</f>
        <v>0</v>
      </c>
      <c r="K107" s="156"/>
      <c r="L107" s="161"/>
    </row>
    <row r="108" spans="2:12" s="9" customFormat="1" ht="19.9" customHeight="1">
      <c r="B108" s="155"/>
      <c r="C108" s="156"/>
      <c r="D108" s="157" t="s">
        <v>159</v>
      </c>
      <c r="E108" s="158"/>
      <c r="F108" s="158"/>
      <c r="G108" s="158"/>
      <c r="H108" s="158"/>
      <c r="I108" s="159"/>
      <c r="J108" s="160">
        <f>J437</f>
        <v>0</v>
      </c>
      <c r="K108" s="156"/>
      <c r="L108" s="161"/>
    </row>
    <row r="109" spans="2:12" s="8" customFormat="1" ht="24.95" customHeight="1">
      <c r="B109" s="148"/>
      <c r="C109" s="149"/>
      <c r="D109" s="150" t="s">
        <v>160</v>
      </c>
      <c r="E109" s="151"/>
      <c r="F109" s="151"/>
      <c r="G109" s="151"/>
      <c r="H109" s="151"/>
      <c r="I109" s="152"/>
      <c r="J109" s="153">
        <f>J442</f>
        <v>0</v>
      </c>
      <c r="K109" s="149"/>
      <c r="L109" s="154"/>
    </row>
    <row r="110" spans="2:12" s="9" customFormat="1" ht="19.9" customHeight="1">
      <c r="B110" s="155"/>
      <c r="C110" s="156"/>
      <c r="D110" s="157" t="s">
        <v>161</v>
      </c>
      <c r="E110" s="158"/>
      <c r="F110" s="158"/>
      <c r="G110" s="158"/>
      <c r="H110" s="158"/>
      <c r="I110" s="159"/>
      <c r="J110" s="160">
        <f>J443</f>
        <v>0</v>
      </c>
      <c r="K110" s="156"/>
      <c r="L110" s="161"/>
    </row>
    <row r="111" spans="2:12" s="9" customFormat="1" ht="19.9" customHeight="1">
      <c r="B111" s="155"/>
      <c r="C111" s="156"/>
      <c r="D111" s="157" t="s">
        <v>162</v>
      </c>
      <c r="E111" s="158"/>
      <c r="F111" s="158"/>
      <c r="G111" s="158"/>
      <c r="H111" s="158"/>
      <c r="I111" s="159"/>
      <c r="J111" s="160">
        <f>J445</f>
        <v>0</v>
      </c>
      <c r="K111" s="156"/>
      <c r="L111" s="161"/>
    </row>
    <row r="112" spans="2:12" s="9" customFormat="1" ht="19.9" customHeight="1">
      <c r="B112" s="155"/>
      <c r="C112" s="156"/>
      <c r="D112" s="157" t="s">
        <v>163</v>
      </c>
      <c r="E112" s="158"/>
      <c r="F112" s="158"/>
      <c r="G112" s="158"/>
      <c r="H112" s="158"/>
      <c r="I112" s="159"/>
      <c r="J112" s="160">
        <f>J447</f>
        <v>0</v>
      </c>
      <c r="K112" s="156"/>
      <c r="L112" s="161"/>
    </row>
    <row r="113" spans="2:12" s="9" customFormat="1" ht="19.9" customHeight="1">
      <c r="B113" s="155"/>
      <c r="C113" s="156"/>
      <c r="D113" s="157" t="s">
        <v>164</v>
      </c>
      <c r="E113" s="158"/>
      <c r="F113" s="158"/>
      <c r="G113" s="158"/>
      <c r="H113" s="158"/>
      <c r="I113" s="159"/>
      <c r="J113" s="160">
        <f>J449</f>
        <v>0</v>
      </c>
      <c r="K113" s="156"/>
      <c r="L113" s="161"/>
    </row>
    <row r="114" spans="2:12" s="1" customFormat="1" ht="21.75" customHeight="1">
      <c r="B114" s="34"/>
      <c r="C114" s="35"/>
      <c r="D114" s="35"/>
      <c r="E114" s="35"/>
      <c r="F114" s="35"/>
      <c r="G114" s="35"/>
      <c r="H114" s="35"/>
      <c r="I114" s="106"/>
      <c r="J114" s="35"/>
      <c r="K114" s="35"/>
      <c r="L114" s="38"/>
    </row>
    <row r="115" spans="2:12" s="1" customFormat="1" ht="6.95" customHeight="1">
      <c r="B115" s="49"/>
      <c r="C115" s="50"/>
      <c r="D115" s="50"/>
      <c r="E115" s="50"/>
      <c r="F115" s="50"/>
      <c r="G115" s="50"/>
      <c r="H115" s="50"/>
      <c r="I115" s="139"/>
      <c r="J115" s="50"/>
      <c r="K115" s="50"/>
      <c r="L115" s="38"/>
    </row>
    <row r="119" spans="2:12" s="1" customFormat="1" ht="6.95" customHeight="1">
      <c r="B119" s="51"/>
      <c r="C119" s="52"/>
      <c r="D119" s="52"/>
      <c r="E119" s="52"/>
      <c r="F119" s="52"/>
      <c r="G119" s="52"/>
      <c r="H119" s="52"/>
      <c r="I119" s="142"/>
      <c r="J119" s="52"/>
      <c r="K119" s="52"/>
      <c r="L119" s="38"/>
    </row>
    <row r="120" spans="2:12" s="1" customFormat="1" ht="24.95" customHeight="1">
      <c r="B120" s="34"/>
      <c r="C120" s="23" t="s">
        <v>165</v>
      </c>
      <c r="D120" s="35"/>
      <c r="E120" s="35"/>
      <c r="F120" s="35"/>
      <c r="G120" s="35"/>
      <c r="H120" s="35"/>
      <c r="I120" s="106"/>
      <c r="J120" s="35"/>
      <c r="K120" s="35"/>
      <c r="L120" s="38"/>
    </row>
    <row r="121" spans="2:12" s="1" customFormat="1" ht="6.95" customHeight="1">
      <c r="B121" s="34"/>
      <c r="C121" s="35"/>
      <c r="D121" s="35"/>
      <c r="E121" s="35"/>
      <c r="F121" s="35"/>
      <c r="G121" s="35"/>
      <c r="H121" s="35"/>
      <c r="I121" s="106"/>
      <c r="J121" s="35"/>
      <c r="K121" s="35"/>
      <c r="L121" s="38"/>
    </row>
    <row r="122" spans="2:12" s="1" customFormat="1" ht="12" customHeight="1">
      <c r="B122" s="34"/>
      <c r="C122" s="29" t="s">
        <v>17</v>
      </c>
      <c r="D122" s="35"/>
      <c r="E122" s="35"/>
      <c r="F122" s="35"/>
      <c r="G122" s="35"/>
      <c r="H122" s="35"/>
      <c r="I122" s="106"/>
      <c r="J122" s="35"/>
      <c r="K122" s="35"/>
      <c r="L122" s="38"/>
    </row>
    <row r="123" spans="2:12" s="1" customFormat="1" ht="14.45" customHeight="1">
      <c r="B123" s="34"/>
      <c r="C123" s="35"/>
      <c r="D123" s="35"/>
      <c r="E123" s="275" t="str">
        <f>E7</f>
        <v>Odstranění stavebního objektu na ul. Hoblíkova č.p. 584, parc.č. 203, k.ú. NJ-HP</v>
      </c>
      <c r="F123" s="307"/>
      <c r="G123" s="307"/>
      <c r="H123" s="307"/>
      <c r="I123" s="106"/>
      <c r="J123" s="35"/>
      <c r="K123" s="35"/>
      <c r="L123" s="38"/>
    </row>
    <row r="124" spans="2:12" s="1" customFormat="1" ht="6.95" customHeight="1">
      <c r="B124" s="34"/>
      <c r="C124" s="35"/>
      <c r="D124" s="35"/>
      <c r="E124" s="35"/>
      <c r="F124" s="35"/>
      <c r="G124" s="35"/>
      <c r="H124" s="35"/>
      <c r="I124" s="106"/>
      <c r="J124" s="35"/>
      <c r="K124" s="35"/>
      <c r="L124" s="38"/>
    </row>
    <row r="125" spans="2:12" s="1" customFormat="1" ht="12" customHeight="1">
      <c r="B125" s="34"/>
      <c r="C125" s="29" t="s">
        <v>21</v>
      </c>
      <c r="D125" s="35"/>
      <c r="E125" s="35"/>
      <c r="F125" s="27" t="str">
        <f>F10</f>
        <v>Nový Jičín</v>
      </c>
      <c r="G125" s="35"/>
      <c r="H125" s="35"/>
      <c r="I125" s="108" t="s">
        <v>23</v>
      </c>
      <c r="J125" s="61" t="str">
        <f>IF(J10="","",J10)</f>
        <v>14. 5. 2019</v>
      </c>
      <c r="K125" s="35"/>
      <c r="L125" s="38"/>
    </row>
    <row r="126" spans="2:12" s="1" customFormat="1" ht="6.95" customHeight="1">
      <c r="B126" s="34"/>
      <c r="C126" s="35"/>
      <c r="D126" s="35"/>
      <c r="E126" s="35"/>
      <c r="F126" s="35"/>
      <c r="G126" s="35"/>
      <c r="H126" s="35"/>
      <c r="I126" s="106"/>
      <c r="J126" s="35"/>
      <c r="K126" s="35"/>
      <c r="L126" s="38"/>
    </row>
    <row r="127" spans="2:12" s="1" customFormat="1" ht="15.6" customHeight="1">
      <c r="B127" s="34"/>
      <c r="C127" s="29" t="s">
        <v>25</v>
      </c>
      <c r="D127" s="35"/>
      <c r="E127" s="35"/>
      <c r="F127" s="27" t="str">
        <f>E13</f>
        <v>Město Nový Jičín, Masarykovo nám.1</v>
      </c>
      <c r="G127" s="35"/>
      <c r="H127" s="35"/>
      <c r="I127" s="108" t="s">
        <v>33</v>
      </c>
      <c r="J127" s="32" t="str">
        <f>E19</f>
        <v>Oldřich Němec</v>
      </c>
      <c r="K127" s="35"/>
      <c r="L127" s="38"/>
    </row>
    <row r="128" spans="2:12" s="1" customFormat="1" ht="15.6" customHeight="1">
      <c r="B128" s="34"/>
      <c r="C128" s="29" t="s">
        <v>31</v>
      </c>
      <c r="D128" s="35"/>
      <c r="E128" s="35"/>
      <c r="F128" s="27" t="str">
        <f>IF(E16="","",E16)</f>
        <v>Vyplň údaj</v>
      </c>
      <c r="G128" s="35"/>
      <c r="H128" s="35"/>
      <c r="I128" s="108" t="s">
        <v>36</v>
      </c>
      <c r="J128" s="32" t="str">
        <f>E22</f>
        <v>M.Procházková</v>
      </c>
      <c r="K128" s="35"/>
      <c r="L128" s="38"/>
    </row>
    <row r="129" spans="2:12" s="1" customFormat="1" ht="10.35" customHeight="1">
      <c r="B129" s="34"/>
      <c r="C129" s="35"/>
      <c r="D129" s="35"/>
      <c r="E129" s="35"/>
      <c r="F129" s="35"/>
      <c r="G129" s="35"/>
      <c r="H129" s="35"/>
      <c r="I129" s="106"/>
      <c r="J129" s="35"/>
      <c r="K129" s="35"/>
      <c r="L129" s="38"/>
    </row>
    <row r="130" spans="2:20" s="10" customFormat="1" ht="29.25" customHeight="1">
      <c r="B130" s="162"/>
      <c r="C130" s="163" t="s">
        <v>166</v>
      </c>
      <c r="D130" s="164" t="s">
        <v>66</v>
      </c>
      <c r="E130" s="164" t="s">
        <v>62</v>
      </c>
      <c r="F130" s="164" t="s">
        <v>63</v>
      </c>
      <c r="G130" s="164" t="s">
        <v>167</v>
      </c>
      <c r="H130" s="164" t="s">
        <v>168</v>
      </c>
      <c r="I130" s="165" t="s">
        <v>169</v>
      </c>
      <c r="J130" s="164" t="s">
        <v>143</v>
      </c>
      <c r="K130" s="166" t="s">
        <v>170</v>
      </c>
      <c r="L130" s="167"/>
      <c r="M130" s="70" t="s">
        <v>1</v>
      </c>
      <c r="N130" s="71" t="s">
        <v>45</v>
      </c>
      <c r="O130" s="71" t="s">
        <v>171</v>
      </c>
      <c r="P130" s="71" t="s">
        <v>172</v>
      </c>
      <c r="Q130" s="71" t="s">
        <v>173</v>
      </c>
      <c r="R130" s="71" t="s">
        <v>174</v>
      </c>
      <c r="S130" s="71" t="s">
        <v>175</v>
      </c>
      <c r="T130" s="72" t="s">
        <v>176</v>
      </c>
    </row>
    <row r="131" spans="2:63" s="1" customFormat="1" ht="22.9" customHeight="1">
      <c r="B131" s="34"/>
      <c r="C131" s="77" t="s">
        <v>177</v>
      </c>
      <c r="D131" s="35"/>
      <c r="E131" s="35"/>
      <c r="F131" s="35"/>
      <c r="G131" s="35"/>
      <c r="H131" s="35"/>
      <c r="I131" s="106"/>
      <c r="J131" s="168">
        <f>BK131</f>
        <v>0</v>
      </c>
      <c r="K131" s="35"/>
      <c r="L131" s="38"/>
      <c r="M131" s="73"/>
      <c r="N131" s="74"/>
      <c r="O131" s="74"/>
      <c r="P131" s="169">
        <f>P132+P407+P442</f>
        <v>0</v>
      </c>
      <c r="Q131" s="74"/>
      <c r="R131" s="169">
        <f>R132+R407+R442</f>
        <v>49.7216212</v>
      </c>
      <c r="S131" s="74"/>
      <c r="T131" s="170">
        <f>T132+T407+T442</f>
        <v>900.925475</v>
      </c>
      <c r="AT131" s="17" t="s">
        <v>80</v>
      </c>
      <c r="AU131" s="17" t="s">
        <v>145</v>
      </c>
      <c r="BK131" s="171">
        <f>BK132+BK407+BK442</f>
        <v>0</v>
      </c>
    </row>
    <row r="132" spans="2:63" s="11" customFormat="1" ht="25.9" customHeight="1">
      <c r="B132" s="172"/>
      <c r="C132" s="173"/>
      <c r="D132" s="174" t="s">
        <v>80</v>
      </c>
      <c r="E132" s="175" t="s">
        <v>178</v>
      </c>
      <c r="F132" s="175" t="s">
        <v>179</v>
      </c>
      <c r="G132" s="173"/>
      <c r="H132" s="173"/>
      <c r="I132" s="176"/>
      <c r="J132" s="177">
        <f>BK132</f>
        <v>0</v>
      </c>
      <c r="K132" s="173"/>
      <c r="L132" s="178"/>
      <c r="M132" s="179"/>
      <c r="N132" s="180"/>
      <c r="O132" s="180"/>
      <c r="P132" s="181">
        <f>P133+P169+P178+P214+P228+P234+P256+P385+P398</f>
        <v>0</v>
      </c>
      <c r="Q132" s="180"/>
      <c r="R132" s="181">
        <f>R133+R169+R178+R214+R228+R234+R256+R385+R398</f>
        <v>49.5592922</v>
      </c>
      <c r="S132" s="180"/>
      <c r="T132" s="182">
        <f>T133+T169+T178+T214+T228+T234+T256+T385+T398</f>
        <v>900.925475</v>
      </c>
      <c r="AR132" s="183" t="s">
        <v>6</v>
      </c>
      <c r="AT132" s="184" t="s">
        <v>80</v>
      </c>
      <c r="AU132" s="184" t="s">
        <v>81</v>
      </c>
      <c r="AY132" s="183" t="s">
        <v>180</v>
      </c>
      <c r="BK132" s="185">
        <f>BK133+BK169+BK178+BK214+BK228+BK234+BK256+BK385+BK398</f>
        <v>0</v>
      </c>
    </row>
    <row r="133" spans="2:63" s="11" customFormat="1" ht="22.9" customHeight="1">
      <c r="B133" s="172"/>
      <c r="C133" s="173"/>
      <c r="D133" s="174" t="s">
        <v>80</v>
      </c>
      <c r="E133" s="186" t="s">
        <v>6</v>
      </c>
      <c r="F133" s="186" t="s">
        <v>181</v>
      </c>
      <c r="G133" s="173"/>
      <c r="H133" s="173"/>
      <c r="I133" s="176"/>
      <c r="J133" s="187">
        <f>BK133</f>
        <v>0</v>
      </c>
      <c r="K133" s="173"/>
      <c r="L133" s="178"/>
      <c r="M133" s="179"/>
      <c r="N133" s="180"/>
      <c r="O133" s="180"/>
      <c r="P133" s="181">
        <f>SUM(P134:P168)</f>
        <v>0</v>
      </c>
      <c r="Q133" s="180"/>
      <c r="R133" s="181">
        <f>SUM(R134:R168)</f>
        <v>0.0054</v>
      </c>
      <c r="S133" s="180"/>
      <c r="T133" s="182">
        <f>SUM(T134:T168)</f>
        <v>0</v>
      </c>
      <c r="AR133" s="183" t="s">
        <v>6</v>
      </c>
      <c r="AT133" s="184" t="s">
        <v>80</v>
      </c>
      <c r="AU133" s="184" t="s">
        <v>6</v>
      </c>
      <c r="AY133" s="183" t="s">
        <v>180</v>
      </c>
      <c r="BK133" s="185">
        <f>SUM(BK134:BK168)</f>
        <v>0</v>
      </c>
    </row>
    <row r="134" spans="2:65" s="1" customFormat="1" ht="32.45" customHeight="1">
      <c r="B134" s="34"/>
      <c r="C134" s="188" t="s">
        <v>6</v>
      </c>
      <c r="D134" s="188" t="s">
        <v>182</v>
      </c>
      <c r="E134" s="189" t="s">
        <v>183</v>
      </c>
      <c r="F134" s="190" t="s">
        <v>184</v>
      </c>
      <c r="G134" s="191" t="s">
        <v>185</v>
      </c>
      <c r="H134" s="192">
        <v>30</v>
      </c>
      <c r="I134" s="193"/>
      <c r="J134" s="194">
        <f>ROUND(I134*H134,1)</f>
        <v>0</v>
      </c>
      <c r="K134" s="190" t="s">
        <v>186</v>
      </c>
      <c r="L134" s="38"/>
      <c r="M134" s="195" t="s">
        <v>1</v>
      </c>
      <c r="N134" s="196" t="s">
        <v>46</v>
      </c>
      <c r="O134" s="66"/>
      <c r="P134" s="197">
        <f>O134*H134</f>
        <v>0</v>
      </c>
      <c r="Q134" s="197">
        <v>0</v>
      </c>
      <c r="R134" s="197">
        <f>Q134*H134</f>
        <v>0</v>
      </c>
      <c r="S134" s="197">
        <v>0</v>
      </c>
      <c r="T134" s="198">
        <f>S134*H134</f>
        <v>0</v>
      </c>
      <c r="AR134" s="199" t="s">
        <v>94</v>
      </c>
      <c r="AT134" s="199" t="s">
        <v>182</v>
      </c>
      <c r="AU134" s="199" t="s">
        <v>89</v>
      </c>
      <c r="AY134" s="17" t="s">
        <v>180</v>
      </c>
      <c r="BE134" s="200">
        <f>IF(N134="základní",J134,0)</f>
        <v>0</v>
      </c>
      <c r="BF134" s="200">
        <f>IF(N134="snížená",J134,0)</f>
        <v>0</v>
      </c>
      <c r="BG134" s="200">
        <f>IF(N134="zákl. přenesená",J134,0)</f>
        <v>0</v>
      </c>
      <c r="BH134" s="200">
        <f>IF(N134="sníž. přenesená",J134,0)</f>
        <v>0</v>
      </c>
      <c r="BI134" s="200">
        <f>IF(N134="nulová",J134,0)</f>
        <v>0</v>
      </c>
      <c r="BJ134" s="17" t="s">
        <v>6</v>
      </c>
      <c r="BK134" s="200">
        <f>ROUND(I134*H134,1)</f>
        <v>0</v>
      </c>
      <c r="BL134" s="17" t="s">
        <v>94</v>
      </c>
      <c r="BM134" s="199" t="s">
        <v>187</v>
      </c>
    </row>
    <row r="135" spans="2:51" s="12" customFormat="1" ht="11.25">
      <c r="B135" s="201"/>
      <c r="C135" s="202"/>
      <c r="D135" s="203" t="s">
        <v>188</v>
      </c>
      <c r="E135" s="204" t="s">
        <v>1</v>
      </c>
      <c r="F135" s="205" t="s">
        <v>189</v>
      </c>
      <c r="G135" s="202"/>
      <c r="H135" s="206">
        <v>30</v>
      </c>
      <c r="I135" s="207"/>
      <c r="J135" s="202"/>
      <c r="K135" s="202"/>
      <c r="L135" s="208"/>
      <c r="M135" s="209"/>
      <c r="N135" s="210"/>
      <c r="O135" s="210"/>
      <c r="P135" s="210"/>
      <c r="Q135" s="210"/>
      <c r="R135" s="210"/>
      <c r="S135" s="210"/>
      <c r="T135" s="211"/>
      <c r="AT135" s="212" t="s">
        <v>188</v>
      </c>
      <c r="AU135" s="212" t="s">
        <v>89</v>
      </c>
      <c r="AV135" s="12" t="s">
        <v>89</v>
      </c>
      <c r="AW135" s="12" t="s">
        <v>35</v>
      </c>
      <c r="AX135" s="12" t="s">
        <v>6</v>
      </c>
      <c r="AY135" s="212" t="s">
        <v>180</v>
      </c>
    </row>
    <row r="136" spans="2:65" s="1" customFormat="1" ht="21.6" customHeight="1">
      <c r="B136" s="34"/>
      <c r="C136" s="188" t="s">
        <v>89</v>
      </c>
      <c r="D136" s="188" t="s">
        <v>182</v>
      </c>
      <c r="E136" s="189" t="s">
        <v>190</v>
      </c>
      <c r="F136" s="190" t="s">
        <v>191</v>
      </c>
      <c r="G136" s="191" t="s">
        <v>185</v>
      </c>
      <c r="H136" s="192">
        <v>30</v>
      </c>
      <c r="I136" s="193"/>
      <c r="J136" s="194">
        <f>ROUND(I136*H136,1)</f>
        <v>0</v>
      </c>
      <c r="K136" s="190" t="s">
        <v>186</v>
      </c>
      <c r="L136" s="38"/>
      <c r="M136" s="195" t="s">
        <v>1</v>
      </c>
      <c r="N136" s="196" t="s">
        <v>46</v>
      </c>
      <c r="O136" s="66"/>
      <c r="P136" s="197">
        <f>O136*H136</f>
        <v>0</v>
      </c>
      <c r="Q136" s="197">
        <v>0.00018</v>
      </c>
      <c r="R136" s="197">
        <f>Q136*H136</f>
        <v>0.0054</v>
      </c>
      <c r="S136" s="197">
        <v>0</v>
      </c>
      <c r="T136" s="198">
        <f>S136*H136</f>
        <v>0</v>
      </c>
      <c r="AR136" s="199" t="s">
        <v>94</v>
      </c>
      <c r="AT136" s="199" t="s">
        <v>182</v>
      </c>
      <c r="AU136" s="199" t="s">
        <v>89</v>
      </c>
      <c r="AY136" s="17" t="s">
        <v>180</v>
      </c>
      <c r="BE136" s="200">
        <f>IF(N136="základní",J136,0)</f>
        <v>0</v>
      </c>
      <c r="BF136" s="200">
        <f>IF(N136="snížená",J136,0)</f>
        <v>0</v>
      </c>
      <c r="BG136" s="200">
        <f>IF(N136="zákl. přenesená",J136,0)</f>
        <v>0</v>
      </c>
      <c r="BH136" s="200">
        <f>IF(N136="sníž. přenesená",J136,0)</f>
        <v>0</v>
      </c>
      <c r="BI136" s="200">
        <f>IF(N136="nulová",J136,0)</f>
        <v>0</v>
      </c>
      <c r="BJ136" s="17" t="s">
        <v>6</v>
      </c>
      <c r="BK136" s="200">
        <f>ROUND(I136*H136,1)</f>
        <v>0</v>
      </c>
      <c r="BL136" s="17" t="s">
        <v>94</v>
      </c>
      <c r="BM136" s="199" t="s">
        <v>192</v>
      </c>
    </row>
    <row r="137" spans="2:65" s="1" customFormat="1" ht="21.6" customHeight="1">
      <c r="B137" s="34"/>
      <c r="C137" s="188" t="s">
        <v>193</v>
      </c>
      <c r="D137" s="188" t="s">
        <v>182</v>
      </c>
      <c r="E137" s="189" t="s">
        <v>194</v>
      </c>
      <c r="F137" s="190" t="s">
        <v>195</v>
      </c>
      <c r="G137" s="191" t="s">
        <v>196</v>
      </c>
      <c r="H137" s="192">
        <v>0.77</v>
      </c>
      <c r="I137" s="193"/>
      <c r="J137" s="194">
        <f>ROUND(I137*H137,1)</f>
        <v>0</v>
      </c>
      <c r="K137" s="190" t="s">
        <v>186</v>
      </c>
      <c r="L137" s="38"/>
      <c r="M137" s="195" t="s">
        <v>1</v>
      </c>
      <c r="N137" s="196" t="s">
        <v>46</v>
      </c>
      <c r="O137" s="66"/>
      <c r="P137" s="197">
        <f>O137*H137</f>
        <v>0</v>
      </c>
      <c r="Q137" s="197">
        <v>0</v>
      </c>
      <c r="R137" s="197">
        <f>Q137*H137</f>
        <v>0</v>
      </c>
      <c r="S137" s="197">
        <v>0</v>
      </c>
      <c r="T137" s="198">
        <f>S137*H137</f>
        <v>0</v>
      </c>
      <c r="AR137" s="199" t="s">
        <v>94</v>
      </c>
      <c r="AT137" s="199" t="s">
        <v>182</v>
      </c>
      <c r="AU137" s="199" t="s">
        <v>89</v>
      </c>
      <c r="AY137" s="17" t="s">
        <v>180</v>
      </c>
      <c r="BE137" s="200">
        <f>IF(N137="základní",J137,0)</f>
        <v>0</v>
      </c>
      <c r="BF137" s="200">
        <f>IF(N137="snížená",J137,0)</f>
        <v>0</v>
      </c>
      <c r="BG137" s="200">
        <f>IF(N137="zákl. přenesená",J137,0)</f>
        <v>0</v>
      </c>
      <c r="BH137" s="200">
        <f>IF(N137="sníž. přenesená",J137,0)</f>
        <v>0</v>
      </c>
      <c r="BI137" s="200">
        <f>IF(N137="nulová",J137,0)</f>
        <v>0</v>
      </c>
      <c r="BJ137" s="17" t="s">
        <v>6</v>
      </c>
      <c r="BK137" s="200">
        <f>ROUND(I137*H137,1)</f>
        <v>0</v>
      </c>
      <c r="BL137" s="17" t="s">
        <v>94</v>
      </c>
      <c r="BM137" s="199" t="s">
        <v>197</v>
      </c>
    </row>
    <row r="138" spans="2:51" s="13" customFormat="1" ht="11.25">
      <c r="B138" s="213"/>
      <c r="C138" s="214"/>
      <c r="D138" s="203" t="s">
        <v>188</v>
      </c>
      <c r="E138" s="215" t="s">
        <v>1</v>
      </c>
      <c r="F138" s="216" t="s">
        <v>198</v>
      </c>
      <c r="G138" s="214"/>
      <c r="H138" s="215" t="s">
        <v>1</v>
      </c>
      <c r="I138" s="217"/>
      <c r="J138" s="214"/>
      <c r="K138" s="214"/>
      <c r="L138" s="218"/>
      <c r="M138" s="219"/>
      <c r="N138" s="220"/>
      <c r="O138" s="220"/>
      <c r="P138" s="220"/>
      <c r="Q138" s="220"/>
      <c r="R138" s="220"/>
      <c r="S138" s="220"/>
      <c r="T138" s="221"/>
      <c r="AT138" s="222" t="s">
        <v>188</v>
      </c>
      <c r="AU138" s="222" t="s">
        <v>89</v>
      </c>
      <c r="AV138" s="13" t="s">
        <v>6</v>
      </c>
      <c r="AW138" s="13" t="s">
        <v>35</v>
      </c>
      <c r="AX138" s="13" t="s">
        <v>81</v>
      </c>
      <c r="AY138" s="222" t="s">
        <v>180</v>
      </c>
    </row>
    <row r="139" spans="2:51" s="12" customFormat="1" ht="11.25">
      <c r="B139" s="201"/>
      <c r="C139" s="202"/>
      <c r="D139" s="203" t="s">
        <v>188</v>
      </c>
      <c r="E139" s="204" t="s">
        <v>87</v>
      </c>
      <c r="F139" s="205" t="s">
        <v>199</v>
      </c>
      <c r="G139" s="202"/>
      <c r="H139" s="206">
        <v>0.77</v>
      </c>
      <c r="I139" s="207"/>
      <c r="J139" s="202"/>
      <c r="K139" s="202"/>
      <c r="L139" s="208"/>
      <c r="M139" s="209"/>
      <c r="N139" s="210"/>
      <c r="O139" s="210"/>
      <c r="P139" s="210"/>
      <c r="Q139" s="210"/>
      <c r="R139" s="210"/>
      <c r="S139" s="210"/>
      <c r="T139" s="211"/>
      <c r="AT139" s="212" t="s">
        <v>188</v>
      </c>
      <c r="AU139" s="212" t="s">
        <v>89</v>
      </c>
      <c r="AV139" s="12" t="s">
        <v>89</v>
      </c>
      <c r="AW139" s="12" t="s">
        <v>35</v>
      </c>
      <c r="AX139" s="12" t="s">
        <v>6</v>
      </c>
      <c r="AY139" s="212" t="s">
        <v>180</v>
      </c>
    </row>
    <row r="140" spans="2:65" s="1" customFormat="1" ht="32.45" customHeight="1">
      <c r="B140" s="34"/>
      <c r="C140" s="188" t="s">
        <v>94</v>
      </c>
      <c r="D140" s="188" t="s">
        <v>182</v>
      </c>
      <c r="E140" s="189" t="s">
        <v>200</v>
      </c>
      <c r="F140" s="190" t="s">
        <v>201</v>
      </c>
      <c r="G140" s="191" t="s">
        <v>196</v>
      </c>
      <c r="H140" s="192">
        <v>0.77</v>
      </c>
      <c r="I140" s="193"/>
      <c r="J140" s="194">
        <f>ROUND(I140*H140,1)</f>
        <v>0</v>
      </c>
      <c r="K140" s="190" t="s">
        <v>186</v>
      </c>
      <c r="L140" s="38"/>
      <c r="M140" s="195" t="s">
        <v>1</v>
      </c>
      <c r="N140" s="196" t="s">
        <v>46</v>
      </c>
      <c r="O140" s="66"/>
      <c r="P140" s="197">
        <f>O140*H140</f>
        <v>0</v>
      </c>
      <c r="Q140" s="197">
        <v>0</v>
      </c>
      <c r="R140" s="197">
        <f>Q140*H140</f>
        <v>0</v>
      </c>
      <c r="S140" s="197">
        <v>0</v>
      </c>
      <c r="T140" s="198">
        <f>S140*H140</f>
        <v>0</v>
      </c>
      <c r="AR140" s="199" t="s">
        <v>94</v>
      </c>
      <c r="AT140" s="199" t="s">
        <v>182</v>
      </c>
      <c r="AU140" s="199" t="s">
        <v>89</v>
      </c>
      <c r="AY140" s="17" t="s">
        <v>180</v>
      </c>
      <c r="BE140" s="200">
        <f>IF(N140="základní",J140,0)</f>
        <v>0</v>
      </c>
      <c r="BF140" s="200">
        <f>IF(N140="snížená",J140,0)</f>
        <v>0</v>
      </c>
      <c r="BG140" s="200">
        <f>IF(N140="zákl. přenesená",J140,0)</f>
        <v>0</v>
      </c>
      <c r="BH140" s="200">
        <f>IF(N140="sníž. přenesená",J140,0)</f>
        <v>0</v>
      </c>
      <c r="BI140" s="200">
        <f>IF(N140="nulová",J140,0)</f>
        <v>0</v>
      </c>
      <c r="BJ140" s="17" t="s">
        <v>6</v>
      </c>
      <c r="BK140" s="200">
        <f>ROUND(I140*H140,1)</f>
        <v>0</v>
      </c>
      <c r="BL140" s="17" t="s">
        <v>94</v>
      </c>
      <c r="BM140" s="199" t="s">
        <v>202</v>
      </c>
    </row>
    <row r="141" spans="2:51" s="12" customFormat="1" ht="11.25">
      <c r="B141" s="201"/>
      <c r="C141" s="202"/>
      <c r="D141" s="203" t="s">
        <v>188</v>
      </c>
      <c r="E141" s="204" t="s">
        <v>1</v>
      </c>
      <c r="F141" s="205" t="s">
        <v>87</v>
      </c>
      <c r="G141" s="202"/>
      <c r="H141" s="206">
        <v>0.77</v>
      </c>
      <c r="I141" s="207"/>
      <c r="J141" s="202"/>
      <c r="K141" s="202"/>
      <c r="L141" s="208"/>
      <c r="M141" s="209"/>
      <c r="N141" s="210"/>
      <c r="O141" s="210"/>
      <c r="P141" s="210"/>
      <c r="Q141" s="210"/>
      <c r="R141" s="210"/>
      <c r="S141" s="210"/>
      <c r="T141" s="211"/>
      <c r="AT141" s="212" t="s">
        <v>188</v>
      </c>
      <c r="AU141" s="212" t="s">
        <v>89</v>
      </c>
      <c r="AV141" s="12" t="s">
        <v>89</v>
      </c>
      <c r="AW141" s="12" t="s">
        <v>35</v>
      </c>
      <c r="AX141" s="12" t="s">
        <v>6</v>
      </c>
      <c r="AY141" s="212" t="s">
        <v>180</v>
      </c>
    </row>
    <row r="142" spans="2:65" s="1" customFormat="1" ht="32.45" customHeight="1">
      <c r="B142" s="34"/>
      <c r="C142" s="188" t="s">
        <v>203</v>
      </c>
      <c r="D142" s="188" t="s">
        <v>182</v>
      </c>
      <c r="E142" s="189" t="s">
        <v>204</v>
      </c>
      <c r="F142" s="190" t="s">
        <v>205</v>
      </c>
      <c r="G142" s="191" t="s">
        <v>196</v>
      </c>
      <c r="H142" s="192">
        <v>1.224</v>
      </c>
      <c r="I142" s="193"/>
      <c r="J142" s="194">
        <f>ROUND(I142*H142,1)</f>
        <v>0</v>
      </c>
      <c r="K142" s="190" t="s">
        <v>186</v>
      </c>
      <c r="L142" s="38"/>
      <c r="M142" s="195" t="s">
        <v>1</v>
      </c>
      <c r="N142" s="196" t="s">
        <v>46</v>
      </c>
      <c r="O142" s="66"/>
      <c r="P142" s="197">
        <f>O142*H142</f>
        <v>0</v>
      </c>
      <c r="Q142" s="197">
        <v>0</v>
      </c>
      <c r="R142" s="197">
        <f>Q142*H142</f>
        <v>0</v>
      </c>
      <c r="S142" s="197">
        <v>0</v>
      </c>
      <c r="T142" s="198">
        <f>S142*H142</f>
        <v>0</v>
      </c>
      <c r="AR142" s="199" t="s">
        <v>94</v>
      </c>
      <c r="AT142" s="199" t="s">
        <v>182</v>
      </c>
      <c r="AU142" s="199" t="s">
        <v>89</v>
      </c>
      <c r="AY142" s="17" t="s">
        <v>180</v>
      </c>
      <c r="BE142" s="200">
        <f>IF(N142="základní",J142,0)</f>
        <v>0</v>
      </c>
      <c r="BF142" s="200">
        <f>IF(N142="snížená",J142,0)</f>
        <v>0</v>
      </c>
      <c r="BG142" s="200">
        <f>IF(N142="zákl. přenesená",J142,0)</f>
        <v>0</v>
      </c>
      <c r="BH142" s="200">
        <f>IF(N142="sníž. přenesená",J142,0)</f>
        <v>0</v>
      </c>
      <c r="BI142" s="200">
        <f>IF(N142="nulová",J142,0)</f>
        <v>0</v>
      </c>
      <c r="BJ142" s="17" t="s">
        <v>6</v>
      </c>
      <c r="BK142" s="200">
        <f>ROUND(I142*H142,1)</f>
        <v>0</v>
      </c>
      <c r="BL142" s="17" t="s">
        <v>94</v>
      </c>
      <c r="BM142" s="199" t="s">
        <v>206</v>
      </c>
    </row>
    <row r="143" spans="2:51" s="13" customFormat="1" ht="11.25">
      <c r="B143" s="213"/>
      <c r="C143" s="214"/>
      <c r="D143" s="203" t="s">
        <v>188</v>
      </c>
      <c r="E143" s="215" t="s">
        <v>1</v>
      </c>
      <c r="F143" s="216" t="s">
        <v>207</v>
      </c>
      <c r="G143" s="214"/>
      <c r="H143" s="215" t="s">
        <v>1</v>
      </c>
      <c r="I143" s="217"/>
      <c r="J143" s="214"/>
      <c r="K143" s="214"/>
      <c r="L143" s="218"/>
      <c r="M143" s="219"/>
      <c r="N143" s="220"/>
      <c r="O143" s="220"/>
      <c r="P143" s="220"/>
      <c r="Q143" s="220"/>
      <c r="R143" s="220"/>
      <c r="S143" s="220"/>
      <c r="T143" s="221"/>
      <c r="AT143" s="222" t="s">
        <v>188</v>
      </c>
      <c r="AU143" s="222" t="s">
        <v>89</v>
      </c>
      <c r="AV143" s="13" t="s">
        <v>6</v>
      </c>
      <c r="AW143" s="13" t="s">
        <v>35</v>
      </c>
      <c r="AX143" s="13" t="s">
        <v>81</v>
      </c>
      <c r="AY143" s="222" t="s">
        <v>180</v>
      </c>
    </row>
    <row r="144" spans="2:51" s="12" customFormat="1" ht="11.25">
      <c r="B144" s="201"/>
      <c r="C144" s="202"/>
      <c r="D144" s="203" t="s">
        <v>188</v>
      </c>
      <c r="E144" s="204" t="s">
        <v>99</v>
      </c>
      <c r="F144" s="205" t="s">
        <v>208</v>
      </c>
      <c r="G144" s="202"/>
      <c r="H144" s="206">
        <v>1.224</v>
      </c>
      <c r="I144" s="207"/>
      <c r="J144" s="202"/>
      <c r="K144" s="202"/>
      <c r="L144" s="208"/>
      <c r="M144" s="209"/>
      <c r="N144" s="210"/>
      <c r="O144" s="210"/>
      <c r="P144" s="210"/>
      <c r="Q144" s="210"/>
      <c r="R144" s="210"/>
      <c r="S144" s="210"/>
      <c r="T144" s="211"/>
      <c r="AT144" s="212" t="s">
        <v>188</v>
      </c>
      <c r="AU144" s="212" t="s">
        <v>89</v>
      </c>
      <c r="AV144" s="12" t="s">
        <v>89</v>
      </c>
      <c r="AW144" s="12" t="s">
        <v>35</v>
      </c>
      <c r="AX144" s="12" t="s">
        <v>6</v>
      </c>
      <c r="AY144" s="212" t="s">
        <v>180</v>
      </c>
    </row>
    <row r="145" spans="2:65" s="1" customFormat="1" ht="21.6" customHeight="1">
      <c r="B145" s="34"/>
      <c r="C145" s="188" t="s">
        <v>209</v>
      </c>
      <c r="D145" s="188" t="s">
        <v>182</v>
      </c>
      <c r="E145" s="189" t="s">
        <v>210</v>
      </c>
      <c r="F145" s="190" t="s">
        <v>211</v>
      </c>
      <c r="G145" s="191" t="s">
        <v>196</v>
      </c>
      <c r="H145" s="192">
        <v>1.224</v>
      </c>
      <c r="I145" s="193"/>
      <c r="J145" s="194">
        <f>ROUND(I145*H145,1)</f>
        <v>0</v>
      </c>
      <c r="K145" s="190" t="s">
        <v>186</v>
      </c>
      <c r="L145" s="38"/>
      <c r="M145" s="195" t="s">
        <v>1</v>
      </c>
      <c r="N145" s="196" t="s">
        <v>46</v>
      </c>
      <c r="O145" s="66"/>
      <c r="P145" s="197">
        <f>O145*H145</f>
        <v>0</v>
      </c>
      <c r="Q145" s="197">
        <v>0</v>
      </c>
      <c r="R145" s="197">
        <f>Q145*H145</f>
        <v>0</v>
      </c>
      <c r="S145" s="197">
        <v>0</v>
      </c>
      <c r="T145" s="198">
        <f>S145*H145</f>
        <v>0</v>
      </c>
      <c r="AR145" s="199" t="s">
        <v>94</v>
      </c>
      <c r="AT145" s="199" t="s">
        <v>182</v>
      </c>
      <c r="AU145" s="199" t="s">
        <v>89</v>
      </c>
      <c r="AY145" s="17" t="s">
        <v>180</v>
      </c>
      <c r="BE145" s="200">
        <f>IF(N145="základní",J145,0)</f>
        <v>0</v>
      </c>
      <c r="BF145" s="200">
        <f>IF(N145="snížená",J145,0)</f>
        <v>0</v>
      </c>
      <c r="BG145" s="200">
        <f>IF(N145="zákl. přenesená",J145,0)</f>
        <v>0</v>
      </c>
      <c r="BH145" s="200">
        <f>IF(N145="sníž. přenesená",J145,0)</f>
        <v>0</v>
      </c>
      <c r="BI145" s="200">
        <f>IF(N145="nulová",J145,0)</f>
        <v>0</v>
      </c>
      <c r="BJ145" s="17" t="s">
        <v>6</v>
      </c>
      <c r="BK145" s="200">
        <f>ROUND(I145*H145,1)</f>
        <v>0</v>
      </c>
      <c r="BL145" s="17" t="s">
        <v>94</v>
      </c>
      <c r="BM145" s="199" t="s">
        <v>212</v>
      </c>
    </row>
    <row r="146" spans="2:51" s="12" customFormat="1" ht="11.25">
      <c r="B146" s="201"/>
      <c r="C146" s="202"/>
      <c r="D146" s="203" t="s">
        <v>188</v>
      </c>
      <c r="E146" s="204" t="s">
        <v>1</v>
      </c>
      <c r="F146" s="205" t="s">
        <v>99</v>
      </c>
      <c r="G146" s="202"/>
      <c r="H146" s="206">
        <v>1.224</v>
      </c>
      <c r="I146" s="207"/>
      <c r="J146" s="202"/>
      <c r="K146" s="202"/>
      <c r="L146" s="208"/>
      <c r="M146" s="209"/>
      <c r="N146" s="210"/>
      <c r="O146" s="210"/>
      <c r="P146" s="210"/>
      <c r="Q146" s="210"/>
      <c r="R146" s="210"/>
      <c r="S146" s="210"/>
      <c r="T146" s="211"/>
      <c r="AT146" s="212" t="s">
        <v>188</v>
      </c>
      <c r="AU146" s="212" t="s">
        <v>89</v>
      </c>
      <c r="AV146" s="12" t="s">
        <v>89</v>
      </c>
      <c r="AW146" s="12" t="s">
        <v>35</v>
      </c>
      <c r="AX146" s="12" t="s">
        <v>6</v>
      </c>
      <c r="AY146" s="212" t="s">
        <v>180</v>
      </c>
    </row>
    <row r="147" spans="2:65" s="1" customFormat="1" ht="21.6" customHeight="1">
      <c r="B147" s="34"/>
      <c r="C147" s="188" t="s">
        <v>213</v>
      </c>
      <c r="D147" s="188" t="s">
        <v>182</v>
      </c>
      <c r="E147" s="189" t="s">
        <v>214</v>
      </c>
      <c r="F147" s="190" t="s">
        <v>215</v>
      </c>
      <c r="G147" s="191" t="s">
        <v>196</v>
      </c>
      <c r="H147" s="192">
        <v>1.994</v>
      </c>
      <c r="I147" s="193"/>
      <c r="J147" s="194">
        <f>ROUND(I147*H147,1)</f>
        <v>0</v>
      </c>
      <c r="K147" s="190" t="s">
        <v>186</v>
      </c>
      <c r="L147" s="38"/>
      <c r="M147" s="195" t="s">
        <v>1</v>
      </c>
      <c r="N147" s="196" t="s">
        <v>46</v>
      </c>
      <c r="O147" s="66"/>
      <c r="P147" s="197">
        <f>O147*H147</f>
        <v>0</v>
      </c>
      <c r="Q147" s="197">
        <v>0</v>
      </c>
      <c r="R147" s="197">
        <f>Q147*H147</f>
        <v>0</v>
      </c>
      <c r="S147" s="197">
        <v>0</v>
      </c>
      <c r="T147" s="198">
        <f>S147*H147</f>
        <v>0</v>
      </c>
      <c r="AR147" s="199" t="s">
        <v>94</v>
      </c>
      <c r="AT147" s="199" t="s">
        <v>182</v>
      </c>
      <c r="AU147" s="199" t="s">
        <v>89</v>
      </c>
      <c r="AY147" s="17" t="s">
        <v>180</v>
      </c>
      <c r="BE147" s="200">
        <f>IF(N147="základní",J147,0)</f>
        <v>0</v>
      </c>
      <c r="BF147" s="200">
        <f>IF(N147="snížená",J147,0)</f>
        <v>0</v>
      </c>
      <c r="BG147" s="200">
        <f>IF(N147="zákl. přenesená",J147,0)</f>
        <v>0</v>
      </c>
      <c r="BH147" s="200">
        <f>IF(N147="sníž. přenesená",J147,0)</f>
        <v>0</v>
      </c>
      <c r="BI147" s="200">
        <f>IF(N147="nulová",J147,0)</f>
        <v>0</v>
      </c>
      <c r="BJ147" s="17" t="s">
        <v>6</v>
      </c>
      <c r="BK147" s="200">
        <f>ROUND(I147*H147,1)</f>
        <v>0</v>
      </c>
      <c r="BL147" s="17" t="s">
        <v>94</v>
      </c>
      <c r="BM147" s="199" t="s">
        <v>216</v>
      </c>
    </row>
    <row r="148" spans="2:51" s="12" customFormat="1" ht="11.25">
      <c r="B148" s="201"/>
      <c r="C148" s="202"/>
      <c r="D148" s="203" t="s">
        <v>188</v>
      </c>
      <c r="E148" s="204" t="s">
        <v>1</v>
      </c>
      <c r="F148" s="205" t="s">
        <v>217</v>
      </c>
      <c r="G148" s="202"/>
      <c r="H148" s="206">
        <v>1.994</v>
      </c>
      <c r="I148" s="207"/>
      <c r="J148" s="202"/>
      <c r="K148" s="202"/>
      <c r="L148" s="208"/>
      <c r="M148" s="209"/>
      <c r="N148" s="210"/>
      <c r="O148" s="210"/>
      <c r="P148" s="210"/>
      <c r="Q148" s="210"/>
      <c r="R148" s="210"/>
      <c r="S148" s="210"/>
      <c r="T148" s="211"/>
      <c r="AT148" s="212" t="s">
        <v>188</v>
      </c>
      <c r="AU148" s="212" t="s">
        <v>89</v>
      </c>
      <c r="AV148" s="12" t="s">
        <v>89</v>
      </c>
      <c r="AW148" s="12" t="s">
        <v>35</v>
      </c>
      <c r="AX148" s="12" t="s">
        <v>6</v>
      </c>
      <c r="AY148" s="212" t="s">
        <v>180</v>
      </c>
    </row>
    <row r="149" spans="2:65" s="1" customFormat="1" ht="21.6" customHeight="1">
      <c r="B149" s="34"/>
      <c r="C149" s="188" t="s">
        <v>218</v>
      </c>
      <c r="D149" s="188" t="s">
        <v>182</v>
      </c>
      <c r="E149" s="189" t="s">
        <v>219</v>
      </c>
      <c r="F149" s="190" t="s">
        <v>220</v>
      </c>
      <c r="G149" s="191" t="s">
        <v>196</v>
      </c>
      <c r="H149" s="192">
        <v>111.371</v>
      </c>
      <c r="I149" s="193"/>
      <c r="J149" s="194">
        <f>ROUND(I149*H149,1)</f>
        <v>0</v>
      </c>
      <c r="K149" s="190" t="s">
        <v>186</v>
      </c>
      <c r="L149" s="38"/>
      <c r="M149" s="195" t="s">
        <v>1</v>
      </c>
      <c r="N149" s="196" t="s">
        <v>46</v>
      </c>
      <c r="O149" s="66"/>
      <c r="P149" s="197">
        <f>O149*H149</f>
        <v>0</v>
      </c>
      <c r="Q149" s="197">
        <v>0</v>
      </c>
      <c r="R149" s="197">
        <f>Q149*H149</f>
        <v>0</v>
      </c>
      <c r="S149" s="197">
        <v>0</v>
      </c>
      <c r="T149" s="198">
        <f>S149*H149</f>
        <v>0</v>
      </c>
      <c r="AR149" s="199" t="s">
        <v>94</v>
      </c>
      <c r="AT149" s="199" t="s">
        <v>182</v>
      </c>
      <c r="AU149" s="199" t="s">
        <v>89</v>
      </c>
      <c r="AY149" s="17" t="s">
        <v>180</v>
      </c>
      <c r="BE149" s="200">
        <f>IF(N149="základní",J149,0)</f>
        <v>0</v>
      </c>
      <c r="BF149" s="200">
        <f>IF(N149="snížená",J149,0)</f>
        <v>0</v>
      </c>
      <c r="BG149" s="200">
        <f>IF(N149="zákl. přenesená",J149,0)</f>
        <v>0</v>
      </c>
      <c r="BH149" s="200">
        <f>IF(N149="sníž. přenesená",J149,0)</f>
        <v>0</v>
      </c>
      <c r="BI149" s="200">
        <f>IF(N149="nulová",J149,0)</f>
        <v>0</v>
      </c>
      <c r="BJ149" s="17" t="s">
        <v>6</v>
      </c>
      <c r="BK149" s="200">
        <f>ROUND(I149*H149,1)</f>
        <v>0</v>
      </c>
      <c r="BL149" s="17" t="s">
        <v>94</v>
      </c>
      <c r="BM149" s="199" t="s">
        <v>221</v>
      </c>
    </row>
    <row r="150" spans="2:51" s="13" customFormat="1" ht="22.5">
      <c r="B150" s="213"/>
      <c r="C150" s="214"/>
      <c r="D150" s="203" t="s">
        <v>188</v>
      </c>
      <c r="E150" s="215" t="s">
        <v>1</v>
      </c>
      <c r="F150" s="216" t="s">
        <v>222</v>
      </c>
      <c r="G150" s="214"/>
      <c r="H150" s="215" t="s">
        <v>1</v>
      </c>
      <c r="I150" s="217"/>
      <c r="J150" s="214"/>
      <c r="K150" s="214"/>
      <c r="L150" s="218"/>
      <c r="M150" s="219"/>
      <c r="N150" s="220"/>
      <c r="O150" s="220"/>
      <c r="P150" s="220"/>
      <c r="Q150" s="220"/>
      <c r="R150" s="220"/>
      <c r="S150" s="220"/>
      <c r="T150" s="221"/>
      <c r="AT150" s="222" t="s">
        <v>188</v>
      </c>
      <c r="AU150" s="222" t="s">
        <v>89</v>
      </c>
      <c r="AV150" s="13" t="s">
        <v>6</v>
      </c>
      <c r="AW150" s="13" t="s">
        <v>35</v>
      </c>
      <c r="AX150" s="13" t="s">
        <v>81</v>
      </c>
      <c r="AY150" s="222" t="s">
        <v>180</v>
      </c>
    </row>
    <row r="151" spans="2:51" s="12" customFormat="1" ht="11.25">
      <c r="B151" s="201"/>
      <c r="C151" s="202"/>
      <c r="D151" s="203" t="s">
        <v>188</v>
      </c>
      <c r="E151" s="204" t="s">
        <v>1</v>
      </c>
      <c r="F151" s="205" t="s">
        <v>223</v>
      </c>
      <c r="G151" s="202"/>
      <c r="H151" s="206">
        <v>92.106</v>
      </c>
      <c r="I151" s="207"/>
      <c r="J151" s="202"/>
      <c r="K151" s="202"/>
      <c r="L151" s="208"/>
      <c r="M151" s="209"/>
      <c r="N151" s="210"/>
      <c r="O151" s="210"/>
      <c r="P151" s="210"/>
      <c r="Q151" s="210"/>
      <c r="R151" s="210"/>
      <c r="S151" s="210"/>
      <c r="T151" s="211"/>
      <c r="AT151" s="212" t="s">
        <v>188</v>
      </c>
      <c r="AU151" s="212" t="s">
        <v>89</v>
      </c>
      <c r="AV151" s="12" t="s">
        <v>89</v>
      </c>
      <c r="AW151" s="12" t="s">
        <v>35</v>
      </c>
      <c r="AX151" s="12" t="s">
        <v>81</v>
      </c>
      <c r="AY151" s="212" t="s">
        <v>180</v>
      </c>
    </row>
    <row r="152" spans="2:51" s="14" customFormat="1" ht="11.25">
      <c r="B152" s="223"/>
      <c r="C152" s="224"/>
      <c r="D152" s="203" t="s">
        <v>188</v>
      </c>
      <c r="E152" s="225" t="s">
        <v>103</v>
      </c>
      <c r="F152" s="226" t="s">
        <v>224</v>
      </c>
      <c r="G152" s="224"/>
      <c r="H152" s="227">
        <v>92.106</v>
      </c>
      <c r="I152" s="228"/>
      <c r="J152" s="224"/>
      <c r="K152" s="224"/>
      <c r="L152" s="229"/>
      <c r="M152" s="230"/>
      <c r="N152" s="231"/>
      <c r="O152" s="231"/>
      <c r="P152" s="231"/>
      <c r="Q152" s="231"/>
      <c r="R152" s="231"/>
      <c r="S152" s="231"/>
      <c r="T152" s="232"/>
      <c r="AT152" s="233" t="s">
        <v>188</v>
      </c>
      <c r="AU152" s="233" t="s">
        <v>89</v>
      </c>
      <c r="AV152" s="14" t="s">
        <v>193</v>
      </c>
      <c r="AW152" s="14" t="s">
        <v>35</v>
      </c>
      <c r="AX152" s="14" t="s">
        <v>81</v>
      </c>
      <c r="AY152" s="233" t="s">
        <v>180</v>
      </c>
    </row>
    <row r="153" spans="2:51" s="13" customFormat="1" ht="22.5">
      <c r="B153" s="213"/>
      <c r="C153" s="214"/>
      <c r="D153" s="203" t="s">
        <v>188</v>
      </c>
      <c r="E153" s="215" t="s">
        <v>1</v>
      </c>
      <c r="F153" s="216" t="s">
        <v>225</v>
      </c>
      <c r="G153" s="214"/>
      <c r="H153" s="215" t="s">
        <v>1</v>
      </c>
      <c r="I153" s="217"/>
      <c r="J153" s="214"/>
      <c r="K153" s="214"/>
      <c r="L153" s="218"/>
      <c r="M153" s="219"/>
      <c r="N153" s="220"/>
      <c r="O153" s="220"/>
      <c r="P153" s="220"/>
      <c r="Q153" s="220"/>
      <c r="R153" s="220"/>
      <c r="S153" s="220"/>
      <c r="T153" s="221"/>
      <c r="AT153" s="222" t="s">
        <v>188</v>
      </c>
      <c r="AU153" s="222" t="s">
        <v>89</v>
      </c>
      <c r="AV153" s="13" t="s">
        <v>6</v>
      </c>
      <c r="AW153" s="13" t="s">
        <v>35</v>
      </c>
      <c r="AX153" s="13" t="s">
        <v>81</v>
      </c>
      <c r="AY153" s="222" t="s">
        <v>180</v>
      </c>
    </row>
    <row r="154" spans="2:51" s="12" customFormat="1" ht="11.25">
      <c r="B154" s="201"/>
      <c r="C154" s="202"/>
      <c r="D154" s="203" t="s">
        <v>188</v>
      </c>
      <c r="E154" s="204" t="s">
        <v>1</v>
      </c>
      <c r="F154" s="205" t="s">
        <v>226</v>
      </c>
      <c r="G154" s="202"/>
      <c r="H154" s="206">
        <v>39.717</v>
      </c>
      <c r="I154" s="207"/>
      <c r="J154" s="202"/>
      <c r="K154" s="202"/>
      <c r="L154" s="208"/>
      <c r="M154" s="209"/>
      <c r="N154" s="210"/>
      <c r="O154" s="210"/>
      <c r="P154" s="210"/>
      <c r="Q154" s="210"/>
      <c r="R154" s="210"/>
      <c r="S154" s="210"/>
      <c r="T154" s="211"/>
      <c r="AT154" s="212" t="s">
        <v>188</v>
      </c>
      <c r="AU154" s="212" t="s">
        <v>89</v>
      </c>
      <c r="AV154" s="12" t="s">
        <v>89</v>
      </c>
      <c r="AW154" s="12" t="s">
        <v>35</v>
      </c>
      <c r="AX154" s="12" t="s">
        <v>81</v>
      </c>
      <c r="AY154" s="212" t="s">
        <v>180</v>
      </c>
    </row>
    <row r="155" spans="2:51" s="12" customFormat="1" ht="11.25">
      <c r="B155" s="201"/>
      <c r="C155" s="202"/>
      <c r="D155" s="203" t="s">
        <v>188</v>
      </c>
      <c r="E155" s="204" t="s">
        <v>1</v>
      </c>
      <c r="F155" s="205" t="s">
        <v>227</v>
      </c>
      <c r="G155" s="202"/>
      <c r="H155" s="206">
        <v>10.274</v>
      </c>
      <c r="I155" s="207"/>
      <c r="J155" s="202"/>
      <c r="K155" s="202"/>
      <c r="L155" s="208"/>
      <c r="M155" s="209"/>
      <c r="N155" s="210"/>
      <c r="O155" s="210"/>
      <c r="P155" s="210"/>
      <c r="Q155" s="210"/>
      <c r="R155" s="210"/>
      <c r="S155" s="210"/>
      <c r="T155" s="211"/>
      <c r="AT155" s="212" t="s">
        <v>188</v>
      </c>
      <c r="AU155" s="212" t="s">
        <v>89</v>
      </c>
      <c r="AV155" s="12" t="s">
        <v>89</v>
      </c>
      <c r="AW155" s="12" t="s">
        <v>35</v>
      </c>
      <c r="AX155" s="12" t="s">
        <v>81</v>
      </c>
      <c r="AY155" s="212" t="s">
        <v>180</v>
      </c>
    </row>
    <row r="156" spans="2:51" s="12" customFormat="1" ht="11.25">
      <c r="B156" s="201"/>
      <c r="C156" s="202"/>
      <c r="D156" s="203" t="s">
        <v>188</v>
      </c>
      <c r="E156" s="204" t="s">
        <v>1</v>
      </c>
      <c r="F156" s="205" t="s">
        <v>228</v>
      </c>
      <c r="G156" s="202"/>
      <c r="H156" s="206">
        <v>3.285</v>
      </c>
      <c r="I156" s="207"/>
      <c r="J156" s="202"/>
      <c r="K156" s="202"/>
      <c r="L156" s="208"/>
      <c r="M156" s="209"/>
      <c r="N156" s="210"/>
      <c r="O156" s="210"/>
      <c r="P156" s="210"/>
      <c r="Q156" s="210"/>
      <c r="R156" s="210"/>
      <c r="S156" s="210"/>
      <c r="T156" s="211"/>
      <c r="AT156" s="212" t="s">
        <v>188</v>
      </c>
      <c r="AU156" s="212" t="s">
        <v>89</v>
      </c>
      <c r="AV156" s="12" t="s">
        <v>89</v>
      </c>
      <c r="AW156" s="12" t="s">
        <v>35</v>
      </c>
      <c r="AX156" s="12" t="s">
        <v>81</v>
      </c>
      <c r="AY156" s="212" t="s">
        <v>180</v>
      </c>
    </row>
    <row r="157" spans="2:51" s="12" customFormat="1" ht="11.25">
      <c r="B157" s="201"/>
      <c r="C157" s="202"/>
      <c r="D157" s="203" t="s">
        <v>188</v>
      </c>
      <c r="E157" s="204" t="s">
        <v>1</v>
      </c>
      <c r="F157" s="205" t="s">
        <v>229</v>
      </c>
      <c r="G157" s="202"/>
      <c r="H157" s="206">
        <v>3.06</v>
      </c>
      <c r="I157" s="207"/>
      <c r="J157" s="202"/>
      <c r="K157" s="202"/>
      <c r="L157" s="208"/>
      <c r="M157" s="209"/>
      <c r="N157" s="210"/>
      <c r="O157" s="210"/>
      <c r="P157" s="210"/>
      <c r="Q157" s="210"/>
      <c r="R157" s="210"/>
      <c r="S157" s="210"/>
      <c r="T157" s="211"/>
      <c r="AT157" s="212" t="s">
        <v>188</v>
      </c>
      <c r="AU157" s="212" t="s">
        <v>89</v>
      </c>
      <c r="AV157" s="12" t="s">
        <v>89</v>
      </c>
      <c r="AW157" s="12" t="s">
        <v>35</v>
      </c>
      <c r="AX157" s="12" t="s">
        <v>81</v>
      </c>
      <c r="AY157" s="212" t="s">
        <v>180</v>
      </c>
    </row>
    <row r="158" spans="2:51" s="12" customFormat="1" ht="11.25">
      <c r="B158" s="201"/>
      <c r="C158" s="202"/>
      <c r="D158" s="203" t="s">
        <v>188</v>
      </c>
      <c r="E158" s="204" t="s">
        <v>1</v>
      </c>
      <c r="F158" s="205" t="s">
        <v>230</v>
      </c>
      <c r="G158" s="202"/>
      <c r="H158" s="206">
        <v>0.6</v>
      </c>
      <c r="I158" s="207"/>
      <c r="J158" s="202"/>
      <c r="K158" s="202"/>
      <c r="L158" s="208"/>
      <c r="M158" s="209"/>
      <c r="N158" s="210"/>
      <c r="O158" s="210"/>
      <c r="P158" s="210"/>
      <c r="Q158" s="210"/>
      <c r="R158" s="210"/>
      <c r="S158" s="210"/>
      <c r="T158" s="211"/>
      <c r="AT158" s="212" t="s">
        <v>188</v>
      </c>
      <c r="AU158" s="212" t="s">
        <v>89</v>
      </c>
      <c r="AV158" s="12" t="s">
        <v>89</v>
      </c>
      <c r="AW158" s="12" t="s">
        <v>35</v>
      </c>
      <c r="AX158" s="12" t="s">
        <v>81</v>
      </c>
      <c r="AY158" s="212" t="s">
        <v>180</v>
      </c>
    </row>
    <row r="159" spans="2:51" s="14" customFormat="1" ht="11.25">
      <c r="B159" s="223"/>
      <c r="C159" s="224"/>
      <c r="D159" s="203" t="s">
        <v>188</v>
      </c>
      <c r="E159" s="225" t="s">
        <v>105</v>
      </c>
      <c r="F159" s="226" t="s">
        <v>224</v>
      </c>
      <c r="G159" s="224"/>
      <c r="H159" s="227">
        <v>56.936</v>
      </c>
      <c r="I159" s="228"/>
      <c r="J159" s="224"/>
      <c r="K159" s="224"/>
      <c r="L159" s="229"/>
      <c r="M159" s="230"/>
      <c r="N159" s="231"/>
      <c r="O159" s="231"/>
      <c r="P159" s="231"/>
      <c r="Q159" s="231"/>
      <c r="R159" s="231"/>
      <c r="S159" s="231"/>
      <c r="T159" s="232"/>
      <c r="AT159" s="233" t="s">
        <v>188</v>
      </c>
      <c r="AU159" s="233" t="s">
        <v>89</v>
      </c>
      <c r="AV159" s="14" t="s">
        <v>193</v>
      </c>
      <c r="AW159" s="14" t="s">
        <v>35</v>
      </c>
      <c r="AX159" s="14" t="s">
        <v>81</v>
      </c>
      <c r="AY159" s="233" t="s">
        <v>180</v>
      </c>
    </row>
    <row r="160" spans="2:51" s="15" customFormat="1" ht="11.25">
      <c r="B160" s="234"/>
      <c r="C160" s="235"/>
      <c r="D160" s="203" t="s">
        <v>188</v>
      </c>
      <c r="E160" s="236" t="s">
        <v>1</v>
      </c>
      <c r="F160" s="237" t="s">
        <v>231</v>
      </c>
      <c r="G160" s="235"/>
      <c r="H160" s="238">
        <v>149.042</v>
      </c>
      <c r="I160" s="239"/>
      <c r="J160" s="235"/>
      <c r="K160" s="235"/>
      <c r="L160" s="240"/>
      <c r="M160" s="241"/>
      <c r="N160" s="242"/>
      <c r="O160" s="242"/>
      <c r="P160" s="242"/>
      <c r="Q160" s="242"/>
      <c r="R160" s="242"/>
      <c r="S160" s="242"/>
      <c r="T160" s="243"/>
      <c r="AT160" s="244" t="s">
        <v>188</v>
      </c>
      <c r="AU160" s="244" t="s">
        <v>89</v>
      </c>
      <c r="AV160" s="15" t="s">
        <v>94</v>
      </c>
      <c r="AW160" s="15" t="s">
        <v>35</v>
      </c>
      <c r="AX160" s="15" t="s">
        <v>81</v>
      </c>
      <c r="AY160" s="244" t="s">
        <v>180</v>
      </c>
    </row>
    <row r="161" spans="2:51" s="13" customFormat="1" ht="11.25">
      <c r="B161" s="213"/>
      <c r="C161" s="214"/>
      <c r="D161" s="203" t="s">
        <v>188</v>
      </c>
      <c r="E161" s="215" t="s">
        <v>1</v>
      </c>
      <c r="F161" s="216" t="s">
        <v>232</v>
      </c>
      <c r="G161" s="214"/>
      <c r="H161" s="215" t="s">
        <v>1</v>
      </c>
      <c r="I161" s="217"/>
      <c r="J161" s="214"/>
      <c r="K161" s="214"/>
      <c r="L161" s="218"/>
      <c r="M161" s="219"/>
      <c r="N161" s="220"/>
      <c r="O161" s="220"/>
      <c r="P161" s="220"/>
      <c r="Q161" s="220"/>
      <c r="R161" s="220"/>
      <c r="S161" s="220"/>
      <c r="T161" s="221"/>
      <c r="AT161" s="222" t="s">
        <v>188</v>
      </c>
      <c r="AU161" s="222" t="s">
        <v>89</v>
      </c>
      <c r="AV161" s="13" t="s">
        <v>6</v>
      </c>
      <c r="AW161" s="13" t="s">
        <v>35</v>
      </c>
      <c r="AX161" s="13" t="s">
        <v>81</v>
      </c>
      <c r="AY161" s="222" t="s">
        <v>180</v>
      </c>
    </row>
    <row r="162" spans="2:51" s="12" customFormat="1" ht="11.25">
      <c r="B162" s="201"/>
      <c r="C162" s="202"/>
      <c r="D162" s="203" t="s">
        <v>188</v>
      </c>
      <c r="E162" s="204" t="s">
        <v>1</v>
      </c>
      <c r="F162" s="205" t="s">
        <v>233</v>
      </c>
      <c r="G162" s="202"/>
      <c r="H162" s="206">
        <v>46.053</v>
      </c>
      <c r="I162" s="207"/>
      <c r="J162" s="202"/>
      <c r="K162" s="202"/>
      <c r="L162" s="208"/>
      <c r="M162" s="209"/>
      <c r="N162" s="210"/>
      <c r="O162" s="210"/>
      <c r="P162" s="210"/>
      <c r="Q162" s="210"/>
      <c r="R162" s="210"/>
      <c r="S162" s="210"/>
      <c r="T162" s="211"/>
      <c r="AT162" s="212" t="s">
        <v>188</v>
      </c>
      <c r="AU162" s="212" t="s">
        <v>89</v>
      </c>
      <c r="AV162" s="12" t="s">
        <v>89</v>
      </c>
      <c r="AW162" s="12" t="s">
        <v>35</v>
      </c>
      <c r="AX162" s="12" t="s">
        <v>81</v>
      </c>
      <c r="AY162" s="212" t="s">
        <v>180</v>
      </c>
    </row>
    <row r="163" spans="2:51" s="12" customFormat="1" ht="11.25">
      <c r="B163" s="201"/>
      <c r="C163" s="202"/>
      <c r="D163" s="203" t="s">
        <v>188</v>
      </c>
      <c r="E163" s="204" t="s">
        <v>1</v>
      </c>
      <c r="F163" s="205" t="s">
        <v>234</v>
      </c>
      <c r="G163" s="202"/>
      <c r="H163" s="206">
        <v>54.089</v>
      </c>
      <c r="I163" s="207"/>
      <c r="J163" s="202"/>
      <c r="K163" s="202"/>
      <c r="L163" s="208"/>
      <c r="M163" s="209"/>
      <c r="N163" s="210"/>
      <c r="O163" s="210"/>
      <c r="P163" s="210"/>
      <c r="Q163" s="210"/>
      <c r="R163" s="210"/>
      <c r="S163" s="210"/>
      <c r="T163" s="211"/>
      <c r="AT163" s="212" t="s">
        <v>188</v>
      </c>
      <c r="AU163" s="212" t="s">
        <v>89</v>
      </c>
      <c r="AV163" s="12" t="s">
        <v>89</v>
      </c>
      <c r="AW163" s="12" t="s">
        <v>35</v>
      </c>
      <c r="AX163" s="12" t="s">
        <v>81</v>
      </c>
      <c r="AY163" s="212" t="s">
        <v>180</v>
      </c>
    </row>
    <row r="164" spans="2:51" s="12" customFormat="1" ht="11.25">
      <c r="B164" s="201"/>
      <c r="C164" s="202"/>
      <c r="D164" s="203" t="s">
        <v>188</v>
      </c>
      <c r="E164" s="204" t="s">
        <v>1</v>
      </c>
      <c r="F164" s="205" t="s">
        <v>235</v>
      </c>
      <c r="G164" s="202"/>
      <c r="H164" s="206">
        <v>5.229</v>
      </c>
      <c r="I164" s="207"/>
      <c r="J164" s="202"/>
      <c r="K164" s="202"/>
      <c r="L164" s="208"/>
      <c r="M164" s="209"/>
      <c r="N164" s="210"/>
      <c r="O164" s="210"/>
      <c r="P164" s="210"/>
      <c r="Q164" s="210"/>
      <c r="R164" s="210"/>
      <c r="S164" s="210"/>
      <c r="T164" s="211"/>
      <c r="AT164" s="212" t="s">
        <v>188</v>
      </c>
      <c r="AU164" s="212" t="s">
        <v>89</v>
      </c>
      <c r="AV164" s="12" t="s">
        <v>89</v>
      </c>
      <c r="AW164" s="12" t="s">
        <v>35</v>
      </c>
      <c r="AX164" s="12" t="s">
        <v>81</v>
      </c>
      <c r="AY164" s="212" t="s">
        <v>180</v>
      </c>
    </row>
    <row r="165" spans="2:51" s="12" customFormat="1" ht="11.25">
      <c r="B165" s="201"/>
      <c r="C165" s="202"/>
      <c r="D165" s="203" t="s">
        <v>188</v>
      </c>
      <c r="E165" s="204" t="s">
        <v>1</v>
      </c>
      <c r="F165" s="205" t="s">
        <v>236</v>
      </c>
      <c r="G165" s="202"/>
      <c r="H165" s="206">
        <v>6</v>
      </c>
      <c r="I165" s="207"/>
      <c r="J165" s="202"/>
      <c r="K165" s="202"/>
      <c r="L165" s="208"/>
      <c r="M165" s="209"/>
      <c r="N165" s="210"/>
      <c r="O165" s="210"/>
      <c r="P165" s="210"/>
      <c r="Q165" s="210"/>
      <c r="R165" s="210"/>
      <c r="S165" s="210"/>
      <c r="T165" s="211"/>
      <c r="AT165" s="212" t="s">
        <v>188</v>
      </c>
      <c r="AU165" s="212" t="s">
        <v>89</v>
      </c>
      <c r="AV165" s="12" t="s">
        <v>89</v>
      </c>
      <c r="AW165" s="12" t="s">
        <v>35</v>
      </c>
      <c r="AX165" s="12" t="s">
        <v>81</v>
      </c>
      <c r="AY165" s="212" t="s">
        <v>180</v>
      </c>
    </row>
    <row r="166" spans="2:51" s="15" customFormat="1" ht="11.25">
      <c r="B166" s="234"/>
      <c r="C166" s="235"/>
      <c r="D166" s="203" t="s">
        <v>188</v>
      </c>
      <c r="E166" s="236" t="s">
        <v>101</v>
      </c>
      <c r="F166" s="237" t="s">
        <v>231</v>
      </c>
      <c r="G166" s="235"/>
      <c r="H166" s="238">
        <v>111.371</v>
      </c>
      <c r="I166" s="239"/>
      <c r="J166" s="235"/>
      <c r="K166" s="235"/>
      <c r="L166" s="240"/>
      <c r="M166" s="241"/>
      <c r="N166" s="242"/>
      <c r="O166" s="242"/>
      <c r="P166" s="242"/>
      <c r="Q166" s="242"/>
      <c r="R166" s="242"/>
      <c r="S166" s="242"/>
      <c r="T166" s="243"/>
      <c r="AT166" s="244" t="s">
        <v>188</v>
      </c>
      <c r="AU166" s="244" t="s">
        <v>89</v>
      </c>
      <c r="AV166" s="15" t="s">
        <v>94</v>
      </c>
      <c r="AW166" s="15" t="s">
        <v>35</v>
      </c>
      <c r="AX166" s="15" t="s">
        <v>6</v>
      </c>
      <c r="AY166" s="244" t="s">
        <v>180</v>
      </c>
    </row>
    <row r="167" spans="2:65" s="1" customFormat="1" ht="14.45" customHeight="1">
      <c r="B167" s="34"/>
      <c r="C167" s="188" t="s">
        <v>237</v>
      </c>
      <c r="D167" s="188" t="s">
        <v>182</v>
      </c>
      <c r="E167" s="189" t="s">
        <v>238</v>
      </c>
      <c r="F167" s="190" t="s">
        <v>239</v>
      </c>
      <c r="G167" s="191" t="s">
        <v>185</v>
      </c>
      <c r="H167" s="192">
        <v>147.437</v>
      </c>
      <c r="I167" s="193"/>
      <c r="J167" s="194">
        <f>ROUND(I167*H167,1)</f>
        <v>0</v>
      </c>
      <c r="K167" s="190" t="s">
        <v>186</v>
      </c>
      <c r="L167" s="38"/>
      <c r="M167" s="195" t="s">
        <v>1</v>
      </c>
      <c r="N167" s="196" t="s">
        <v>46</v>
      </c>
      <c r="O167" s="66"/>
      <c r="P167" s="197">
        <f>O167*H167</f>
        <v>0</v>
      </c>
      <c r="Q167" s="197">
        <v>0</v>
      </c>
      <c r="R167" s="197">
        <f>Q167*H167</f>
        <v>0</v>
      </c>
      <c r="S167" s="197">
        <v>0</v>
      </c>
      <c r="T167" s="198">
        <f>S167*H167</f>
        <v>0</v>
      </c>
      <c r="AR167" s="199" t="s">
        <v>94</v>
      </c>
      <c r="AT167" s="199" t="s">
        <v>182</v>
      </c>
      <c r="AU167" s="199" t="s">
        <v>89</v>
      </c>
      <c r="AY167" s="17" t="s">
        <v>180</v>
      </c>
      <c r="BE167" s="200">
        <f>IF(N167="základní",J167,0)</f>
        <v>0</v>
      </c>
      <c r="BF167" s="200">
        <f>IF(N167="snížená",J167,0)</f>
        <v>0</v>
      </c>
      <c r="BG167" s="200">
        <f>IF(N167="zákl. přenesená",J167,0)</f>
        <v>0</v>
      </c>
      <c r="BH167" s="200">
        <f>IF(N167="sníž. přenesená",J167,0)</f>
        <v>0</v>
      </c>
      <c r="BI167" s="200">
        <f>IF(N167="nulová",J167,0)</f>
        <v>0</v>
      </c>
      <c r="BJ167" s="17" t="s">
        <v>6</v>
      </c>
      <c r="BK167" s="200">
        <f>ROUND(I167*H167,1)</f>
        <v>0</v>
      </c>
      <c r="BL167" s="17" t="s">
        <v>94</v>
      </c>
      <c r="BM167" s="199" t="s">
        <v>240</v>
      </c>
    </row>
    <row r="168" spans="2:51" s="12" customFormat="1" ht="11.25">
      <c r="B168" s="201"/>
      <c r="C168" s="202"/>
      <c r="D168" s="203" t="s">
        <v>188</v>
      </c>
      <c r="E168" s="204" t="s">
        <v>1</v>
      </c>
      <c r="F168" s="205" t="s">
        <v>97</v>
      </c>
      <c r="G168" s="202"/>
      <c r="H168" s="206">
        <v>147.437</v>
      </c>
      <c r="I168" s="207"/>
      <c r="J168" s="202"/>
      <c r="K168" s="202"/>
      <c r="L168" s="208"/>
      <c r="M168" s="209"/>
      <c r="N168" s="210"/>
      <c r="O168" s="210"/>
      <c r="P168" s="210"/>
      <c r="Q168" s="210"/>
      <c r="R168" s="210"/>
      <c r="S168" s="210"/>
      <c r="T168" s="211"/>
      <c r="AT168" s="212" t="s">
        <v>188</v>
      </c>
      <c r="AU168" s="212" t="s">
        <v>89</v>
      </c>
      <c r="AV168" s="12" t="s">
        <v>89</v>
      </c>
      <c r="AW168" s="12" t="s">
        <v>35</v>
      </c>
      <c r="AX168" s="12" t="s">
        <v>6</v>
      </c>
      <c r="AY168" s="212" t="s">
        <v>180</v>
      </c>
    </row>
    <row r="169" spans="2:63" s="11" customFormat="1" ht="22.9" customHeight="1">
      <c r="B169" s="172"/>
      <c r="C169" s="173"/>
      <c r="D169" s="174" t="s">
        <v>80</v>
      </c>
      <c r="E169" s="186" t="s">
        <v>89</v>
      </c>
      <c r="F169" s="186" t="s">
        <v>241</v>
      </c>
      <c r="G169" s="173"/>
      <c r="H169" s="173"/>
      <c r="I169" s="176"/>
      <c r="J169" s="187">
        <f>BK169</f>
        <v>0</v>
      </c>
      <c r="K169" s="173"/>
      <c r="L169" s="178"/>
      <c r="M169" s="179"/>
      <c r="N169" s="180"/>
      <c r="O169" s="180"/>
      <c r="P169" s="181">
        <f>SUM(P170:P177)</f>
        <v>0</v>
      </c>
      <c r="Q169" s="180"/>
      <c r="R169" s="181">
        <f>SUM(R170:R177)</f>
        <v>3.37857136</v>
      </c>
      <c r="S169" s="180"/>
      <c r="T169" s="182">
        <f>SUM(T170:T177)</f>
        <v>0</v>
      </c>
      <c r="AR169" s="183" t="s">
        <v>6</v>
      </c>
      <c r="AT169" s="184" t="s">
        <v>80</v>
      </c>
      <c r="AU169" s="184" t="s">
        <v>6</v>
      </c>
      <c r="AY169" s="183" t="s">
        <v>180</v>
      </c>
      <c r="BK169" s="185">
        <f>SUM(BK170:BK177)</f>
        <v>0</v>
      </c>
    </row>
    <row r="170" spans="2:65" s="1" customFormat="1" ht="14.45" customHeight="1">
      <c r="B170" s="34"/>
      <c r="C170" s="188" t="s">
        <v>242</v>
      </c>
      <c r="D170" s="188" t="s">
        <v>182</v>
      </c>
      <c r="E170" s="189" t="s">
        <v>243</v>
      </c>
      <c r="F170" s="190" t="s">
        <v>244</v>
      </c>
      <c r="G170" s="191" t="s">
        <v>196</v>
      </c>
      <c r="H170" s="192">
        <v>0.886</v>
      </c>
      <c r="I170" s="193"/>
      <c r="J170" s="194">
        <f>ROUND(I170*H170,1)</f>
        <v>0</v>
      </c>
      <c r="K170" s="190" t="s">
        <v>186</v>
      </c>
      <c r="L170" s="38"/>
      <c r="M170" s="195" t="s">
        <v>1</v>
      </c>
      <c r="N170" s="196" t="s">
        <v>46</v>
      </c>
      <c r="O170" s="66"/>
      <c r="P170" s="197">
        <f>O170*H170</f>
        <v>0</v>
      </c>
      <c r="Q170" s="197">
        <v>2.25634</v>
      </c>
      <c r="R170" s="197">
        <f>Q170*H170</f>
        <v>1.99911724</v>
      </c>
      <c r="S170" s="197">
        <v>0</v>
      </c>
      <c r="T170" s="198">
        <f>S170*H170</f>
        <v>0</v>
      </c>
      <c r="AR170" s="199" t="s">
        <v>94</v>
      </c>
      <c r="AT170" s="199" t="s">
        <v>182</v>
      </c>
      <c r="AU170" s="199" t="s">
        <v>89</v>
      </c>
      <c r="AY170" s="17" t="s">
        <v>180</v>
      </c>
      <c r="BE170" s="200">
        <f>IF(N170="základní",J170,0)</f>
        <v>0</v>
      </c>
      <c r="BF170" s="200">
        <f>IF(N170="snížená",J170,0)</f>
        <v>0</v>
      </c>
      <c r="BG170" s="200">
        <f>IF(N170="zákl. přenesená",J170,0)</f>
        <v>0</v>
      </c>
      <c r="BH170" s="200">
        <f>IF(N170="sníž. přenesená",J170,0)</f>
        <v>0</v>
      </c>
      <c r="BI170" s="200">
        <f>IF(N170="nulová",J170,0)</f>
        <v>0</v>
      </c>
      <c r="BJ170" s="17" t="s">
        <v>6</v>
      </c>
      <c r="BK170" s="200">
        <f>ROUND(I170*H170,1)</f>
        <v>0</v>
      </c>
      <c r="BL170" s="17" t="s">
        <v>94</v>
      </c>
      <c r="BM170" s="199" t="s">
        <v>245</v>
      </c>
    </row>
    <row r="171" spans="2:51" s="12" customFormat="1" ht="22.5">
      <c r="B171" s="201"/>
      <c r="C171" s="202"/>
      <c r="D171" s="203" t="s">
        <v>188</v>
      </c>
      <c r="E171" s="204" t="s">
        <v>1</v>
      </c>
      <c r="F171" s="205" t="s">
        <v>246</v>
      </c>
      <c r="G171" s="202"/>
      <c r="H171" s="206">
        <v>0.886</v>
      </c>
      <c r="I171" s="207"/>
      <c r="J171" s="202"/>
      <c r="K171" s="202"/>
      <c r="L171" s="208"/>
      <c r="M171" s="209"/>
      <c r="N171" s="210"/>
      <c r="O171" s="210"/>
      <c r="P171" s="210"/>
      <c r="Q171" s="210"/>
      <c r="R171" s="210"/>
      <c r="S171" s="210"/>
      <c r="T171" s="211"/>
      <c r="AT171" s="212" t="s">
        <v>188</v>
      </c>
      <c r="AU171" s="212" t="s">
        <v>89</v>
      </c>
      <c r="AV171" s="12" t="s">
        <v>89</v>
      </c>
      <c r="AW171" s="12" t="s">
        <v>35</v>
      </c>
      <c r="AX171" s="12" t="s">
        <v>6</v>
      </c>
      <c r="AY171" s="212" t="s">
        <v>180</v>
      </c>
    </row>
    <row r="172" spans="2:65" s="1" customFormat="1" ht="21.6" customHeight="1">
      <c r="B172" s="34"/>
      <c r="C172" s="188" t="s">
        <v>247</v>
      </c>
      <c r="D172" s="188" t="s">
        <v>182</v>
      </c>
      <c r="E172" s="189" t="s">
        <v>248</v>
      </c>
      <c r="F172" s="190" t="s">
        <v>249</v>
      </c>
      <c r="G172" s="191" t="s">
        <v>196</v>
      </c>
      <c r="H172" s="192">
        <v>0.558</v>
      </c>
      <c r="I172" s="193"/>
      <c r="J172" s="194">
        <f>ROUND(I172*H172,1)</f>
        <v>0</v>
      </c>
      <c r="K172" s="190" t="s">
        <v>186</v>
      </c>
      <c r="L172" s="38"/>
      <c r="M172" s="195" t="s">
        <v>1</v>
      </c>
      <c r="N172" s="196" t="s">
        <v>46</v>
      </c>
      <c r="O172" s="66"/>
      <c r="P172" s="197">
        <f>O172*H172</f>
        <v>0</v>
      </c>
      <c r="Q172" s="197">
        <v>2.47214</v>
      </c>
      <c r="R172" s="197">
        <f>Q172*H172</f>
        <v>1.3794541200000001</v>
      </c>
      <c r="S172" s="197">
        <v>0</v>
      </c>
      <c r="T172" s="198">
        <f>S172*H172</f>
        <v>0</v>
      </c>
      <c r="AR172" s="199" t="s">
        <v>94</v>
      </c>
      <c r="AT172" s="199" t="s">
        <v>182</v>
      </c>
      <c r="AU172" s="199" t="s">
        <v>89</v>
      </c>
      <c r="AY172" s="17" t="s">
        <v>180</v>
      </c>
      <c r="BE172" s="200">
        <f>IF(N172="základní",J172,0)</f>
        <v>0</v>
      </c>
      <c r="BF172" s="200">
        <f>IF(N172="snížená",J172,0)</f>
        <v>0</v>
      </c>
      <c r="BG172" s="200">
        <f>IF(N172="zákl. přenesená",J172,0)</f>
        <v>0</v>
      </c>
      <c r="BH172" s="200">
        <f>IF(N172="sníž. přenesená",J172,0)</f>
        <v>0</v>
      </c>
      <c r="BI172" s="200">
        <f>IF(N172="nulová",J172,0)</f>
        <v>0</v>
      </c>
      <c r="BJ172" s="17" t="s">
        <v>6</v>
      </c>
      <c r="BK172" s="200">
        <f>ROUND(I172*H172,1)</f>
        <v>0</v>
      </c>
      <c r="BL172" s="17" t="s">
        <v>94</v>
      </c>
      <c r="BM172" s="199" t="s">
        <v>250</v>
      </c>
    </row>
    <row r="173" spans="2:51" s="13" customFormat="1" ht="11.25">
      <c r="B173" s="213"/>
      <c r="C173" s="214"/>
      <c r="D173" s="203" t="s">
        <v>188</v>
      </c>
      <c r="E173" s="215" t="s">
        <v>1</v>
      </c>
      <c r="F173" s="216" t="s">
        <v>251</v>
      </c>
      <c r="G173" s="214"/>
      <c r="H173" s="215" t="s">
        <v>1</v>
      </c>
      <c r="I173" s="217"/>
      <c r="J173" s="214"/>
      <c r="K173" s="214"/>
      <c r="L173" s="218"/>
      <c r="M173" s="219"/>
      <c r="N173" s="220"/>
      <c r="O173" s="220"/>
      <c r="P173" s="220"/>
      <c r="Q173" s="220"/>
      <c r="R173" s="220"/>
      <c r="S173" s="220"/>
      <c r="T173" s="221"/>
      <c r="AT173" s="222" t="s">
        <v>188</v>
      </c>
      <c r="AU173" s="222" t="s">
        <v>89</v>
      </c>
      <c r="AV173" s="13" t="s">
        <v>6</v>
      </c>
      <c r="AW173" s="13" t="s">
        <v>35</v>
      </c>
      <c r="AX173" s="13" t="s">
        <v>81</v>
      </c>
      <c r="AY173" s="222" t="s">
        <v>180</v>
      </c>
    </row>
    <row r="174" spans="2:51" s="12" customFormat="1" ht="11.25">
      <c r="B174" s="201"/>
      <c r="C174" s="202"/>
      <c r="D174" s="203" t="s">
        <v>188</v>
      </c>
      <c r="E174" s="204" t="s">
        <v>1</v>
      </c>
      <c r="F174" s="205" t="s">
        <v>252</v>
      </c>
      <c r="G174" s="202"/>
      <c r="H174" s="206">
        <v>1.408</v>
      </c>
      <c r="I174" s="207"/>
      <c r="J174" s="202"/>
      <c r="K174" s="202"/>
      <c r="L174" s="208"/>
      <c r="M174" s="209"/>
      <c r="N174" s="210"/>
      <c r="O174" s="210"/>
      <c r="P174" s="210"/>
      <c r="Q174" s="210"/>
      <c r="R174" s="210"/>
      <c r="S174" s="210"/>
      <c r="T174" s="211"/>
      <c r="AT174" s="212" t="s">
        <v>188</v>
      </c>
      <c r="AU174" s="212" t="s">
        <v>89</v>
      </c>
      <c r="AV174" s="12" t="s">
        <v>89</v>
      </c>
      <c r="AW174" s="12" t="s">
        <v>35</v>
      </c>
      <c r="AX174" s="12" t="s">
        <v>81</v>
      </c>
      <c r="AY174" s="212" t="s">
        <v>180</v>
      </c>
    </row>
    <row r="175" spans="2:51" s="13" customFormat="1" ht="11.25">
      <c r="B175" s="213"/>
      <c r="C175" s="214"/>
      <c r="D175" s="203" t="s">
        <v>188</v>
      </c>
      <c r="E175" s="215" t="s">
        <v>1</v>
      </c>
      <c r="F175" s="216" t="s">
        <v>253</v>
      </c>
      <c r="G175" s="214"/>
      <c r="H175" s="215" t="s">
        <v>1</v>
      </c>
      <c r="I175" s="217"/>
      <c r="J175" s="214"/>
      <c r="K175" s="214"/>
      <c r="L175" s="218"/>
      <c r="M175" s="219"/>
      <c r="N175" s="220"/>
      <c r="O175" s="220"/>
      <c r="P175" s="220"/>
      <c r="Q175" s="220"/>
      <c r="R175" s="220"/>
      <c r="S175" s="220"/>
      <c r="T175" s="221"/>
      <c r="AT175" s="222" t="s">
        <v>188</v>
      </c>
      <c r="AU175" s="222" t="s">
        <v>89</v>
      </c>
      <c r="AV175" s="13" t="s">
        <v>6</v>
      </c>
      <c r="AW175" s="13" t="s">
        <v>35</v>
      </c>
      <c r="AX175" s="13" t="s">
        <v>81</v>
      </c>
      <c r="AY175" s="222" t="s">
        <v>180</v>
      </c>
    </row>
    <row r="176" spans="2:51" s="12" customFormat="1" ht="11.25">
      <c r="B176" s="201"/>
      <c r="C176" s="202"/>
      <c r="D176" s="203" t="s">
        <v>188</v>
      </c>
      <c r="E176" s="204" t="s">
        <v>1</v>
      </c>
      <c r="F176" s="205" t="s">
        <v>254</v>
      </c>
      <c r="G176" s="202"/>
      <c r="H176" s="206">
        <v>-0.85</v>
      </c>
      <c r="I176" s="207"/>
      <c r="J176" s="202"/>
      <c r="K176" s="202"/>
      <c r="L176" s="208"/>
      <c r="M176" s="209"/>
      <c r="N176" s="210"/>
      <c r="O176" s="210"/>
      <c r="P176" s="210"/>
      <c r="Q176" s="210"/>
      <c r="R176" s="210"/>
      <c r="S176" s="210"/>
      <c r="T176" s="211"/>
      <c r="AT176" s="212" t="s">
        <v>188</v>
      </c>
      <c r="AU176" s="212" t="s">
        <v>89</v>
      </c>
      <c r="AV176" s="12" t="s">
        <v>89</v>
      </c>
      <c r="AW176" s="12" t="s">
        <v>35</v>
      </c>
      <c r="AX176" s="12" t="s">
        <v>81</v>
      </c>
      <c r="AY176" s="212" t="s">
        <v>180</v>
      </c>
    </row>
    <row r="177" spans="2:51" s="15" customFormat="1" ht="11.25">
      <c r="B177" s="234"/>
      <c r="C177" s="235"/>
      <c r="D177" s="203" t="s">
        <v>188</v>
      </c>
      <c r="E177" s="236" t="s">
        <v>1</v>
      </c>
      <c r="F177" s="237" t="s">
        <v>231</v>
      </c>
      <c r="G177" s="235"/>
      <c r="H177" s="238">
        <v>0.558</v>
      </c>
      <c r="I177" s="239"/>
      <c r="J177" s="235"/>
      <c r="K177" s="235"/>
      <c r="L177" s="240"/>
      <c r="M177" s="241"/>
      <c r="N177" s="242"/>
      <c r="O177" s="242"/>
      <c r="P177" s="242"/>
      <c r="Q177" s="242"/>
      <c r="R177" s="242"/>
      <c r="S177" s="242"/>
      <c r="T177" s="243"/>
      <c r="AT177" s="244" t="s">
        <v>188</v>
      </c>
      <c r="AU177" s="244" t="s">
        <v>89</v>
      </c>
      <c r="AV177" s="15" t="s">
        <v>94</v>
      </c>
      <c r="AW177" s="15" t="s">
        <v>35</v>
      </c>
      <c r="AX177" s="15" t="s">
        <v>6</v>
      </c>
      <c r="AY177" s="244" t="s">
        <v>180</v>
      </c>
    </row>
    <row r="178" spans="2:63" s="11" customFormat="1" ht="22.9" customHeight="1">
      <c r="B178" s="172"/>
      <c r="C178" s="173"/>
      <c r="D178" s="174" t="s">
        <v>80</v>
      </c>
      <c r="E178" s="186" t="s">
        <v>193</v>
      </c>
      <c r="F178" s="186" t="s">
        <v>255</v>
      </c>
      <c r="G178" s="173"/>
      <c r="H178" s="173"/>
      <c r="I178" s="176"/>
      <c r="J178" s="187">
        <f>BK178</f>
        <v>0</v>
      </c>
      <c r="K178" s="173"/>
      <c r="L178" s="178"/>
      <c r="M178" s="179"/>
      <c r="N178" s="180"/>
      <c r="O178" s="180"/>
      <c r="P178" s="181">
        <f>SUM(P179:P213)</f>
        <v>0</v>
      </c>
      <c r="Q178" s="180"/>
      <c r="R178" s="181">
        <f>SUM(R179:R213)</f>
        <v>5.258774769999999</v>
      </c>
      <c r="S178" s="180"/>
      <c r="T178" s="182">
        <f>SUM(T179:T213)</f>
        <v>0</v>
      </c>
      <c r="AR178" s="183" t="s">
        <v>6</v>
      </c>
      <c r="AT178" s="184" t="s">
        <v>80</v>
      </c>
      <c r="AU178" s="184" t="s">
        <v>6</v>
      </c>
      <c r="AY178" s="183" t="s">
        <v>180</v>
      </c>
      <c r="BK178" s="185">
        <f>SUM(BK179:BK213)</f>
        <v>0</v>
      </c>
    </row>
    <row r="179" spans="2:65" s="1" customFormat="1" ht="21.6" customHeight="1">
      <c r="B179" s="34"/>
      <c r="C179" s="188" t="s">
        <v>256</v>
      </c>
      <c r="D179" s="188" t="s">
        <v>182</v>
      </c>
      <c r="E179" s="189" t="s">
        <v>257</v>
      </c>
      <c r="F179" s="190" t="s">
        <v>258</v>
      </c>
      <c r="G179" s="191" t="s">
        <v>196</v>
      </c>
      <c r="H179" s="192">
        <v>1</v>
      </c>
      <c r="I179" s="193"/>
      <c r="J179" s="194">
        <f>ROUND(I179*H179,1)</f>
        <v>0</v>
      </c>
      <c r="K179" s="190" t="s">
        <v>186</v>
      </c>
      <c r="L179" s="38"/>
      <c r="M179" s="195" t="s">
        <v>1</v>
      </c>
      <c r="N179" s="196" t="s">
        <v>46</v>
      </c>
      <c r="O179" s="66"/>
      <c r="P179" s="197">
        <f>O179*H179</f>
        <v>0</v>
      </c>
      <c r="Q179" s="197">
        <v>1.94302</v>
      </c>
      <c r="R179" s="197">
        <f>Q179*H179</f>
        <v>1.94302</v>
      </c>
      <c r="S179" s="197">
        <v>0</v>
      </c>
      <c r="T179" s="198">
        <f>S179*H179</f>
        <v>0</v>
      </c>
      <c r="AR179" s="199" t="s">
        <v>94</v>
      </c>
      <c r="AT179" s="199" t="s">
        <v>182</v>
      </c>
      <c r="AU179" s="199" t="s">
        <v>89</v>
      </c>
      <c r="AY179" s="17" t="s">
        <v>180</v>
      </c>
      <c r="BE179" s="200">
        <f>IF(N179="základní",J179,0)</f>
        <v>0</v>
      </c>
      <c r="BF179" s="200">
        <f>IF(N179="snížená",J179,0)</f>
        <v>0</v>
      </c>
      <c r="BG179" s="200">
        <f>IF(N179="zákl. přenesená",J179,0)</f>
        <v>0</v>
      </c>
      <c r="BH179" s="200">
        <f>IF(N179="sníž. přenesená",J179,0)</f>
        <v>0</v>
      </c>
      <c r="BI179" s="200">
        <f>IF(N179="nulová",J179,0)</f>
        <v>0</v>
      </c>
      <c r="BJ179" s="17" t="s">
        <v>6</v>
      </c>
      <c r="BK179" s="200">
        <f>ROUND(I179*H179,1)</f>
        <v>0</v>
      </c>
      <c r="BL179" s="17" t="s">
        <v>94</v>
      </c>
      <c r="BM179" s="199" t="s">
        <v>259</v>
      </c>
    </row>
    <row r="180" spans="2:51" s="13" customFormat="1" ht="11.25">
      <c r="B180" s="213"/>
      <c r="C180" s="214"/>
      <c r="D180" s="203" t="s">
        <v>188</v>
      </c>
      <c r="E180" s="215" t="s">
        <v>1</v>
      </c>
      <c r="F180" s="216" t="s">
        <v>260</v>
      </c>
      <c r="G180" s="214"/>
      <c r="H180" s="215" t="s">
        <v>1</v>
      </c>
      <c r="I180" s="217"/>
      <c r="J180" s="214"/>
      <c r="K180" s="214"/>
      <c r="L180" s="218"/>
      <c r="M180" s="219"/>
      <c r="N180" s="220"/>
      <c r="O180" s="220"/>
      <c r="P180" s="220"/>
      <c r="Q180" s="220"/>
      <c r="R180" s="220"/>
      <c r="S180" s="220"/>
      <c r="T180" s="221"/>
      <c r="AT180" s="222" t="s">
        <v>188</v>
      </c>
      <c r="AU180" s="222" t="s">
        <v>89</v>
      </c>
      <c r="AV180" s="13" t="s">
        <v>6</v>
      </c>
      <c r="AW180" s="13" t="s">
        <v>35</v>
      </c>
      <c r="AX180" s="13" t="s">
        <v>81</v>
      </c>
      <c r="AY180" s="222" t="s">
        <v>180</v>
      </c>
    </row>
    <row r="181" spans="2:51" s="12" customFormat="1" ht="11.25">
      <c r="B181" s="201"/>
      <c r="C181" s="202"/>
      <c r="D181" s="203" t="s">
        <v>188</v>
      </c>
      <c r="E181" s="204" t="s">
        <v>1</v>
      </c>
      <c r="F181" s="205" t="s">
        <v>261</v>
      </c>
      <c r="G181" s="202"/>
      <c r="H181" s="206">
        <v>1</v>
      </c>
      <c r="I181" s="207"/>
      <c r="J181" s="202"/>
      <c r="K181" s="202"/>
      <c r="L181" s="208"/>
      <c r="M181" s="209"/>
      <c r="N181" s="210"/>
      <c r="O181" s="210"/>
      <c r="P181" s="210"/>
      <c r="Q181" s="210"/>
      <c r="R181" s="210"/>
      <c r="S181" s="210"/>
      <c r="T181" s="211"/>
      <c r="AT181" s="212" t="s">
        <v>188</v>
      </c>
      <c r="AU181" s="212" t="s">
        <v>89</v>
      </c>
      <c r="AV181" s="12" t="s">
        <v>89</v>
      </c>
      <c r="AW181" s="12" t="s">
        <v>35</v>
      </c>
      <c r="AX181" s="12" t="s">
        <v>6</v>
      </c>
      <c r="AY181" s="212" t="s">
        <v>180</v>
      </c>
    </row>
    <row r="182" spans="2:65" s="1" customFormat="1" ht="21.6" customHeight="1">
      <c r="B182" s="34"/>
      <c r="C182" s="188" t="s">
        <v>91</v>
      </c>
      <c r="D182" s="188" t="s">
        <v>182</v>
      </c>
      <c r="E182" s="189" t="s">
        <v>262</v>
      </c>
      <c r="F182" s="190" t="s">
        <v>263</v>
      </c>
      <c r="G182" s="191" t="s">
        <v>264</v>
      </c>
      <c r="H182" s="192">
        <v>17</v>
      </c>
      <c r="I182" s="193"/>
      <c r="J182" s="194">
        <f>ROUND(I182*H182,1)</f>
        <v>0</v>
      </c>
      <c r="K182" s="190" t="s">
        <v>186</v>
      </c>
      <c r="L182" s="38"/>
      <c r="M182" s="195" t="s">
        <v>1</v>
      </c>
      <c r="N182" s="196" t="s">
        <v>46</v>
      </c>
      <c r="O182" s="66"/>
      <c r="P182" s="197">
        <f>O182*H182</f>
        <v>0</v>
      </c>
      <c r="Q182" s="197">
        <v>0.00702</v>
      </c>
      <c r="R182" s="197">
        <f>Q182*H182</f>
        <v>0.11934</v>
      </c>
      <c r="S182" s="197">
        <v>0</v>
      </c>
      <c r="T182" s="198">
        <f>S182*H182</f>
        <v>0</v>
      </c>
      <c r="AR182" s="199" t="s">
        <v>94</v>
      </c>
      <c r="AT182" s="199" t="s">
        <v>182</v>
      </c>
      <c r="AU182" s="199" t="s">
        <v>89</v>
      </c>
      <c r="AY182" s="17" t="s">
        <v>180</v>
      </c>
      <c r="BE182" s="200">
        <f>IF(N182="základní",J182,0)</f>
        <v>0</v>
      </c>
      <c r="BF182" s="200">
        <f>IF(N182="snížená",J182,0)</f>
        <v>0</v>
      </c>
      <c r="BG182" s="200">
        <f>IF(N182="zákl. přenesená",J182,0)</f>
        <v>0</v>
      </c>
      <c r="BH182" s="200">
        <f>IF(N182="sníž. přenesená",J182,0)</f>
        <v>0</v>
      </c>
      <c r="BI182" s="200">
        <f>IF(N182="nulová",J182,0)</f>
        <v>0</v>
      </c>
      <c r="BJ182" s="17" t="s">
        <v>6</v>
      </c>
      <c r="BK182" s="200">
        <f>ROUND(I182*H182,1)</f>
        <v>0</v>
      </c>
      <c r="BL182" s="17" t="s">
        <v>94</v>
      </c>
      <c r="BM182" s="199" t="s">
        <v>265</v>
      </c>
    </row>
    <row r="183" spans="2:51" s="13" customFormat="1" ht="11.25">
      <c r="B183" s="213"/>
      <c r="C183" s="214"/>
      <c r="D183" s="203" t="s">
        <v>188</v>
      </c>
      <c r="E183" s="215" t="s">
        <v>1</v>
      </c>
      <c r="F183" s="216" t="s">
        <v>266</v>
      </c>
      <c r="G183" s="214"/>
      <c r="H183" s="215" t="s">
        <v>1</v>
      </c>
      <c r="I183" s="217"/>
      <c r="J183" s="214"/>
      <c r="K183" s="214"/>
      <c r="L183" s="218"/>
      <c r="M183" s="219"/>
      <c r="N183" s="220"/>
      <c r="O183" s="220"/>
      <c r="P183" s="220"/>
      <c r="Q183" s="220"/>
      <c r="R183" s="220"/>
      <c r="S183" s="220"/>
      <c r="T183" s="221"/>
      <c r="AT183" s="222" t="s">
        <v>188</v>
      </c>
      <c r="AU183" s="222" t="s">
        <v>89</v>
      </c>
      <c r="AV183" s="13" t="s">
        <v>6</v>
      </c>
      <c r="AW183" s="13" t="s">
        <v>35</v>
      </c>
      <c r="AX183" s="13" t="s">
        <v>81</v>
      </c>
      <c r="AY183" s="222" t="s">
        <v>180</v>
      </c>
    </row>
    <row r="184" spans="2:51" s="13" customFormat="1" ht="22.5">
      <c r="B184" s="213"/>
      <c r="C184" s="214"/>
      <c r="D184" s="203" t="s">
        <v>188</v>
      </c>
      <c r="E184" s="215" t="s">
        <v>1</v>
      </c>
      <c r="F184" s="216" t="s">
        <v>267</v>
      </c>
      <c r="G184" s="214"/>
      <c r="H184" s="215" t="s">
        <v>1</v>
      </c>
      <c r="I184" s="217"/>
      <c r="J184" s="214"/>
      <c r="K184" s="214"/>
      <c r="L184" s="218"/>
      <c r="M184" s="219"/>
      <c r="N184" s="220"/>
      <c r="O184" s="220"/>
      <c r="P184" s="220"/>
      <c r="Q184" s="220"/>
      <c r="R184" s="220"/>
      <c r="S184" s="220"/>
      <c r="T184" s="221"/>
      <c r="AT184" s="222" t="s">
        <v>188</v>
      </c>
      <c r="AU184" s="222" t="s">
        <v>89</v>
      </c>
      <c r="AV184" s="13" t="s">
        <v>6</v>
      </c>
      <c r="AW184" s="13" t="s">
        <v>35</v>
      </c>
      <c r="AX184" s="13" t="s">
        <v>81</v>
      </c>
      <c r="AY184" s="222" t="s">
        <v>180</v>
      </c>
    </row>
    <row r="185" spans="2:51" s="12" customFormat="1" ht="11.25">
      <c r="B185" s="201"/>
      <c r="C185" s="202"/>
      <c r="D185" s="203" t="s">
        <v>188</v>
      </c>
      <c r="E185" s="204" t="s">
        <v>90</v>
      </c>
      <c r="F185" s="205" t="s">
        <v>268</v>
      </c>
      <c r="G185" s="202"/>
      <c r="H185" s="206">
        <v>13</v>
      </c>
      <c r="I185" s="207"/>
      <c r="J185" s="202"/>
      <c r="K185" s="202"/>
      <c r="L185" s="208"/>
      <c r="M185" s="209"/>
      <c r="N185" s="210"/>
      <c r="O185" s="210"/>
      <c r="P185" s="210"/>
      <c r="Q185" s="210"/>
      <c r="R185" s="210"/>
      <c r="S185" s="210"/>
      <c r="T185" s="211"/>
      <c r="AT185" s="212" t="s">
        <v>188</v>
      </c>
      <c r="AU185" s="212" t="s">
        <v>89</v>
      </c>
      <c r="AV185" s="12" t="s">
        <v>89</v>
      </c>
      <c r="AW185" s="12" t="s">
        <v>35</v>
      </c>
      <c r="AX185" s="12" t="s">
        <v>81</v>
      </c>
      <c r="AY185" s="212" t="s">
        <v>180</v>
      </c>
    </row>
    <row r="186" spans="2:51" s="12" customFormat="1" ht="11.25">
      <c r="B186" s="201"/>
      <c r="C186" s="202"/>
      <c r="D186" s="203" t="s">
        <v>188</v>
      </c>
      <c r="E186" s="204" t="s">
        <v>93</v>
      </c>
      <c r="F186" s="205" t="s">
        <v>269</v>
      </c>
      <c r="G186" s="202"/>
      <c r="H186" s="206">
        <v>4</v>
      </c>
      <c r="I186" s="207"/>
      <c r="J186" s="202"/>
      <c r="K186" s="202"/>
      <c r="L186" s="208"/>
      <c r="M186" s="209"/>
      <c r="N186" s="210"/>
      <c r="O186" s="210"/>
      <c r="P186" s="210"/>
      <c r="Q186" s="210"/>
      <c r="R186" s="210"/>
      <c r="S186" s="210"/>
      <c r="T186" s="211"/>
      <c r="AT186" s="212" t="s">
        <v>188</v>
      </c>
      <c r="AU186" s="212" t="s">
        <v>89</v>
      </c>
      <c r="AV186" s="12" t="s">
        <v>89</v>
      </c>
      <c r="AW186" s="12" t="s">
        <v>35</v>
      </c>
      <c r="AX186" s="12" t="s">
        <v>81</v>
      </c>
      <c r="AY186" s="212" t="s">
        <v>180</v>
      </c>
    </row>
    <row r="187" spans="2:51" s="15" customFormat="1" ht="11.25">
      <c r="B187" s="234"/>
      <c r="C187" s="235"/>
      <c r="D187" s="203" t="s">
        <v>188</v>
      </c>
      <c r="E187" s="236" t="s">
        <v>1</v>
      </c>
      <c r="F187" s="237" t="s">
        <v>231</v>
      </c>
      <c r="G187" s="235"/>
      <c r="H187" s="238">
        <v>17</v>
      </c>
      <c r="I187" s="239"/>
      <c r="J187" s="235"/>
      <c r="K187" s="235"/>
      <c r="L187" s="240"/>
      <c r="M187" s="241"/>
      <c r="N187" s="242"/>
      <c r="O187" s="242"/>
      <c r="P187" s="242"/>
      <c r="Q187" s="242"/>
      <c r="R187" s="242"/>
      <c r="S187" s="242"/>
      <c r="T187" s="243"/>
      <c r="AT187" s="244" t="s">
        <v>188</v>
      </c>
      <c r="AU187" s="244" t="s">
        <v>89</v>
      </c>
      <c r="AV187" s="15" t="s">
        <v>94</v>
      </c>
      <c r="AW187" s="15" t="s">
        <v>35</v>
      </c>
      <c r="AX187" s="15" t="s">
        <v>6</v>
      </c>
      <c r="AY187" s="244" t="s">
        <v>180</v>
      </c>
    </row>
    <row r="188" spans="2:65" s="1" customFormat="1" ht="21.6" customHeight="1">
      <c r="B188" s="34"/>
      <c r="C188" s="188" t="s">
        <v>270</v>
      </c>
      <c r="D188" s="188" t="s">
        <v>182</v>
      </c>
      <c r="E188" s="189" t="s">
        <v>271</v>
      </c>
      <c r="F188" s="190" t="s">
        <v>272</v>
      </c>
      <c r="G188" s="191" t="s">
        <v>264</v>
      </c>
      <c r="H188" s="192">
        <v>17</v>
      </c>
      <c r="I188" s="193"/>
      <c r="J188" s="194">
        <f>ROUND(I188*H188,1)</f>
        <v>0</v>
      </c>
      <c r="K188" s="190" t="s">
        <v>186</v>
      </c>
      <c r="L188" s="38"/>
      <c r="M188" s="195" t="s">
        <v>1</v>
      </c>
      <c r="N188" s="196" t="s">
        <v>46</v>
      </c>
      <c r="O188" s="66"/>
      <c r="P188" s="197">
        <f>O188*H188</f>
        <v>0</v>
      </c>
      <c r="Q188" s="197">
        <v>0.17489</v>
      </c>
      <c r="R188" s="197">
        <f>Q188*H188</f>
        <v>2.97313</v>
      </c>
      <c r="S188" s="197">
        <v>0</v>
      </c>
      <c r="T188" s="198">
        <f>S188*H188</f>
        <v>0</v>
      </c>
      <c r="AR188" s="199" t="s">
        <v>94</v>
      </c>
      <c r="AT188" s="199" t="s">
        <v>182</v>
      </c>
      <c r="AU188" s="199" t="s">
        <v>89</v>
      </c>
      <c r="AY188" s="17" t="s">
        <v>180</v>
      </c>
      <c r="BE188" s="200">
        <f>IF(N188="základní",J188,0)</f>
        <v>0</v>
      </c>
      <c r="BF188" s="200">
        <f>IF(N188="snížená",J188,0)</f>
        <v>0</v>
      </c>
      <c r="BG188" s="200">
        <f>IF(N188="zákl. přenesená",J188,0)</f>
        <v>0</v>
      </c>
      <c r="BH188" s="200">
        <f>IF(N188="sníž. přenesená",J188,0)</f>
        <v>0</v>
      </c>
      <c r="BI188" s="200">
        <f>IF(N188="nulová",J188,0)</f>
        <v>0</v>
      </c>
      <c r="BJ188" s="17" t="s">
        <v>6</v>
      </c>
      <c r="BK188" s="200">
        <f>ROUND(I188*H188,1)</f>
        <v>0</v>
      </c>
      <c r="BL188" s="17" t="s">
        <v>94</v>
      </c>
      <c r="BM188" s="199" t="s">
        <v>273</v>
      </c>
    </row>
    <row r="189" spans="2:51" s="12" customFormat="1" ht="11.25">
      <c r="B189" s="201"/>
      <c r="C189" s="202"/>
      <c r="D189" s="203" t="s">
        <v>188</v>
      </c>
      <c r="E189" s="204" t="s">
        <v>95</v>
      </c>
      <c r="F189" s="205" t="s">
        <v>274</v>
      </c>
      <c r="G189" s="202"/>
      <c r="H189" s="206">
        <v>13</v>
      </c>
      <c r="I189" s="207"/>
      <c r="J189" s="202"/>
      <c r="K189" s="202"/>
      <c r="L189" s="208"/>
      <c r="M189" s="209"/>
      <c r="N189" s="210"/>
      <c r="O189" s="210"/>
      <c r="P189" s="210"/>
      <c r="Q189" s="210"/>
      <c r="R189" s="210"/>
      <c r="S189" s="210"/>
      <c r="T189" s="211"/>
      <c r="AT189" s="212" t="s">
        <v>188</v>
      </c>
      <c r="AU189" s="212" t="s">
        <v>89</v>
      </c>
      <c r="AV189" s="12" t="s">
        <v>89</v>
      </c>
      <c r="AW189" s="12" t="s">
        <v>35</v>
      </c>
      <c r="AX189" s="12" t="s">
        <v>81</v>
      </c>
      <c r="AY189" s="212" t="s">
        <v>180</v>
      </c>
    </row>
    <row r="190" spans="2:51" s="12" customFormat="1" ht="11.25">
      <c r="B190" s="201"/>
      <c r="C190" s="202"/>
      <c r="D190" s="203" t="s">
        <v>188</v>
      </c>
      <c r="E190" s="204" t="s">
        <v>96</v>
      </c>
      <c r="F190" s="205" t="s">
        <v>275</v>
      </c>
      <c r="G190" s="202"/>
      <c r="H190" s="206">
        <v>4</v>
      </c>
      <c r="I190" s="207"/>
      <c r="J190" s="202"/>
      <c r="K190" s="202"/>
      <c r="L190" s="208"/>
      <c r="M190" s="209"/>
      <c r="N190" s="210"/>
      <c r="O190" s="210"/>
      <c r="P190" s="210"/>
      <c r="Q190" s="210"/>
      <c r="R190" s="210"/>
      <c r="S190" s="210"/>
      <c r="T190" s="211"/>
      <c r="AT190" s="212" t="s">
        <v>188</v>
      </c>
      <c r="AU190" s="212" t="s">
        <v>89</v>
      </c>
      <c r="AV190" s="12" t="s">
        <v>89</v>
      </c>
      <c r="AW190" s="12" t="s">
        <v>35</v>
      </c>
      <c r="AX190" s="12" t="s">
        <v>81</v>
      </c>
      <c r="AY190" s="212" t="s">
        <v>180</v>
      </c>
    </row>
    <row r="191" spans="2:51" s="15" customFormat="1" ht="11.25">
      <c r="B191" s="234"/>
      <c r="C191" s="235"/>
      <c r="D191" s="203" t="s">
        <v>188</v>
      </c>
      <c r="E191" s="236" t="s">
        <v>1</v>
      </c>
      <c r="F191" s="237" t="s">
        <v>231</v>
      </c>
      <c r="G191" s="235"/>
      <c r="H191" s="238">
        <v>17</v>
      </c>
      <c r="I191" s="239"/>
      <c r="J191" s="235"/>
      <c r="K191" s="235"/>
      <c r="L191" s="240"/>
      <c r="M191" s="241"/>
      <c r="N191" s="242"/>
      <c r="O191" s="242"/>
      <c r="P191" s="242"/>
      <c r="Q191" s="242"/>
      <c r="R191" s="242"/>
      <c r="S191" s="242"/>
      <c r="T191" s="243"/>
      <c r="AT191" s="244" t="s">
        <v>188</v>
      </c>
      <c r="AU191" s="244" t="s">
        <v>89</v>
      </c>
      <c r="AV191" s="15" t="s">
        <v>94</v>
      </c>
      <c r="AW191" s="15" t="s">
        <v>35</v>
      </c>
      <c r="AX191" s="15" t="s">
        <v>6</v>
      </c>
      <c r="AY191" s="244" t="s">
        <v>180</v>
      </c>
    </row>
    <row r="192" spans="2:65" s="1" customFormat="1" ht="21.6" customHeight="1">
      <c r="B192" s="34"/>
      <c r="C192" s="245" t="s">
        <v>9</v>
      </c>
      <c r="D192" s="245" t="s">
        <v>276</v>
      </c>
      <c r="E192" s="246" t="s">
        <v>277</v>
      </c>
      <c r="F192" s="247" t="s">
        <v>278</v>
      </c>
      <c r="G192" s="248" t="s">
        <v>264</v>
      </c>
      <c r="H192" s="249">
        <v>5</v>
      </c>
      <c r="I192" s="250"/>
      <c r="J192" s="251">
        <f>ROUND(I192*H192,1)</f>
        <v>0</v>
      </c>
      <c r="K192" s="247" t="s">
        <v>186</v>
      </c>
      <c r="L192" s="252"/>
      <c r="M192" s="253" t="s">
        <v>1</v>
      </c>
      <c r="N192" s="254" t="s">
        <v>46</v>
      </c>
      <c r="O192" s="66"/>
      <c r="P192" s="197">
        <f>O192*H192</f>
        <v>0</v>
      </c>
      <c r="Q192" s="197">
        <v>0.0043</v>
      </c>
      <c r="R192" s="197">
        <f>Q192*H192</f>
        <v>0.0215</v>
      </c>
      <c r="S192" s="197">
        <v>0</v>
      </c>
      <c r="T192" s="198">
        <f>S192*H192</f>
        <v>0</v>
      </c>
      <c r="AR192" s="199" t="s">
        <v>218</v>
      </c>
      <c r="AT192" s="199" t="s">
        <v>276</v>
      </c>
      <c r="AU192" s="199" t="s">
        <v>89</v>
      </c>
      <c r="AY192" s="17" t="s">
        <v>180</v>
      </c>
      <c r="BE192" s="200">
        <f>IF(N192="základní",J192,0)</f>
        <v>0</v>
      </c>
      <c r="BF192" s="200">
        <f>IF(N192="snížená",J192,0)</f>
        <v>0</v>
      </c>
      <c r="BG192" s="200">
        <f>IF(N192="zákl. přenesená",J192,0)</f>
        <v>0</v>
      </c>
      <c r="BH192" s="200">
        <f>IF(N192="sníž. přenesená",J192,0)</f>
        <v>0</v>
      </c>
      <c r="BI192" s="200">
        <f>IF(N192="nulová",J192,0)</f>
        <v>0</v>
      </c>
      <c r="BJ192" s="17" t="s">
        <v>6</v>
      </c>
      <c r="BK192" s="200">
        <f>ROUND(I192*H192,1)</f>
        <v>0</v>
      </c>
      <c r="BL192" s="17" t="s">
        <v>94</v>
      </c>
      <c r="BM192" s="199" t="s">
        <v>279</v>
      </c>
    </row>
    <row r="193" spans="2:51" s="12" customFormat="1" ht="11.25">
      <c r="B193" s="201"/>
      <c r="C193" s="202"/>
      <c r="D193" s="203" t="s">
        <v>188</v>
      </c>
      <c r="E193" s="204" t="s">
        <v>1</v>
      </c>
      <c r="F193" s="205" t="s">
        <v>280</v>
      </c>
      <c r="G193" s="202"/>
      <c r="H193" s="206">
        <v>5</v>
      </c>
      <c r="I193" s="207"/>
      <c r="J193" s="202"/>
      <c r="K193" s="202"/>
      <c r="L193" s="208"/>
      <c r="M193" s="209"/>
      <c r="N193" s="210"/>
      <c r="O193" s="210"/>
      <c r="P193" s="210"/>
      <c r="Q193" s="210"/>
      <c r="R193" s="210"/>
      <c r="S193" s="210"/>
      <c r="T193" s="211"/>
      <c r="AT193" s="212" t="s">
        <v>188</v>
      </c>
      <c r="AU193" s="212" t="s">
        <v>89</v>
      </c>
      <c r="AV193" s="12" t="s">
        <v>89</v>
      </c>
      <c r="AW193" s="12" t="s">
        <v>35</v>
      </c>
      <c r="AX193" s="12" t="s">
        <v>6</v>
      </c>
      <c r="AY193" s="212" t="s">
        <v>180</v>
      </c>
    </row>
    <row r="194" spans="2:65" s="1" customFormat="1" ht="21.6" customHeight="1">
      <c r="B194" s="34"/>
      <c r="C194" s="245" t="s">
        <v>281</v>
      </c>
      <c r="D194" s="245" t="s">
        <v>276</v>
      </c>
      <c r="E194" s="246" t="s">
        <v>282</v>
      </c>
      <c r="F194" s="247" t="s">
        <v>283</v>
      </c>
      <c r="G194" s="248" t="s">
        <v>264</v>
      </c>
      <c r="H194" s="249">
        <v>21</v>
      </c>
      <c r="I194" s="250"/>
      <c r="J194" s="251">
        <f>ROUND(I194*H194,1)</f>
        <v>0</v>
      </c>
      <c r="K194" s="247" t="s">
        <v>186</v>
      </c>
      <c r="L194" s="252"/>
      <c r="M194" s="253" t="s">
        <v>1</v>
      </c>
      <c r="N194" s="254" t="s">
        <v>46</v>
      </c>
      <c r="O194" s="66"/>
      <c r="P194" s="197">
        <f>O194*H194</f>
        <v>0</v>
      </c>
      <c r="Q194" s="197">
        <v>0.0035</v>
      </c>
      <c r="R194" s="197">
        <f>Q194*H194</f>
        <v>0.0735</v>
      </c>
      <c r="S194" s="197">
        <v>0</v>
      </c>
      <c r="T194" s="198">
        <f>S194*H194</f>
        <v>0</v>
      </c>
      <c r="AR194" s="199" t="s">
        <v>218</v>
      </c>
      <c r="AT194" s="199" t="s">
        <v>276</v>
      </c>
      <c r="AU194" s="199" t="s">
        <v>89</v>
      </c>
      <c r="AY194" s="17" t="s">
        <v>180</v>
      </c>
      <c r="BE194" s="200">
        <f>IF(N194="základní",J194,0)</f>
        <v>0</v>
      </c>
      <c r="BF194" s="200">
        <f>IF(N194="snížená",J194,0)</f>
        <v>0</v>
      </c>
      <c r="BG194" s="200">
        <f>IF(N194="zákl. přenesená",J194,0)</f>
        <v>0</v>
      </c>
      <c r="BH194" s="200">
        <f>IF(N194="sníž. přenesená",J194,0)</f>
        <v>0</v>
      </c>
      <c r="BI194" s="200">
        <f>IF(N194="nulová",J194,0)</f>
        <v>0</v>
      </c>
      <c r="BJ194" s="17" t="s">
        <v>6</v>
      </c>
      <c r="BK194" s="200">
        <f>ROUND(I194*H194,1)</f>
        <v>0</v>
      </c>
      <c r="BL194" s="17" t="s">
        <v>94</v>
      </c>
      <c r="BM194" s="199" t="s">
        <v>284</v>
      </c>
    </row>
    <row r="195" spans="2:51" s="12" customFormat="1" ht="11.25">
      <c r="B195" s="201"/>
      <c r="C195" s="202"/>
      <c r="D195" s="203" t="s">
        <v>188</v>
      </c>
      <c r="E195" s="204" t="s">
        <v>1</v>
      </c>
      <c r="F195" s="205" t="s">
        <v>285</v>
      </c>
      <c r="G195" s="202"/>
      <c r="H195" s="206">
        <v>21</v>
      </c>
      <c r="I195" s="207"/>
      <c r="J195" s="202"/>
      <c r="K195" s="202"/>
      <c r="L195" s="208"/>
      <c r="M195" s="209"/>
      <c r="N195" s="210"/>
      <c r="O195" s="210"/>
      <c r="P195" s="210"/>
      <c r="Q195" s="210"/>
      <c r="R195" s="210"/>
      <c r="S195" s="210"/>
      <c r="T195" s="211"/>
      <c r="AT195" s="212" t="s">
        <v>188</v>
      </c>
      <c r="AU195" s="212" t="s">
        <v>89</v>
      </c>
      <c r="AV195" s="12" t="s">
        <v>89</v>
      </c>
      <c r="AW195" s="12" t="s">
        <v>35</v>
      </c>
      <c r="AX195" s="12" t="s">
        <v>6</v>
      </c>
      <c r="AY195" s="212" t="s">
        <v>180</v>
      </c>
    </row>
    <row r="196" spans="2:65" s="1" customFormat="1" ht="21.6" customHeight="1">
      <c r="B196" s="34"/>
      <c r="C196" s="245" t="s">
        <v>286</v>
      </c>
      <c r="D196" s="245" t="s">
        <v>276</v>
      </c>
      <c r="E196" s="246" t="s">
        <v>287</v>
      </c>
      <c r="F196" s="247" t="s">
        <v>288</v>
      </c>
      <c r="G196" s="248" t="s">
        <v>264</v>
      </c>
      <c r="H196" s="249">
        <v>8</v>
      </c>
      <c r="I196" s="250"/>
      <c r="J196" s="251">
        <f>ROUND(I196*H196,1)</f>
        <v>0</v>
      </c>
      <c r="K196" s="247" t="s">
        <v>186</v>
      </c>
      <c r="L196" s="252"/>
      <c r="M196" s="253" t="s">
        <v>1</v>
      </c>
      <c r="N196" s="254" t="s">
        <v>46</v>
      </c>
      <c r="O196" s="66"/>
      <c r="P196" s="197">
        <f>O196*H196</f>
        <v>0</v>
      </c>
      <c r="Q196" s="197">
        <v>0.0034</v>
      </c>
      <c r="R196" s="197">
        <f>Q196*H196</f>
        <v>0.0272</v>
      </c>
      <c r="S196" s="197">
        <v>0</v>
      </c>
      <c r="T196" s="198">
        <f>S196*H196</f>
        <v>0</v>
      </c>
      <c r="AR196" s="199" t="s">
        <v>218</v>
      </c>
      <c r="AT196" s="199" t="s">
        <v>276</v>
      </c>
      <c r="AU196" s="199" t="s">
        <v>89</v>
      </c>
      <c r="AY196" s="17" t="s">
        <v>180</v>
      </c>
      <c r="BE196" s="200">
        <f>IF(N196="základní",J196,0)</f>
        <v>0</v>
      </c>
      <c r="BF196" s="200">
        <f>IF(N196="snížená",J196,0)</f>
        <v>0</v>
      </c>
      <c r="BG196" s="200">
        <f>IF(N196="zákl. přenesená",J196,0)</f>
        <v>0</v>
      </c>
      <c r="BH196" s="200">
        <f>IF(N196="sníž. přenesená",J196,0)</f>
        <v>0</v>
      </c>
      <c r="BI196" s="200">
        <f>IF(N196="nulová",J196,0)</f>
        <v>0</v>
      </c>
      <c r="BJ196" s="17" t="s">
        <v>6</v>
      </c>
      <c r="BK196" s="200">
        <f>ROUND(I196*H196,1)</f>
        <v>0</v>
      </c>
      <c r="BL196" s="17" t="s">
        <v>94</v>
      </c>
      <c r="BM196" s="199" t="s">
        <v>289</v>
      </c>
    </row>
    <row r="197" spans="2:51" s="12" customFormat="1" ht="11.25">
      <c r="B197" s="201"/>
      <c r="C197" s="202"/>
      <c r="D197" s="203" t="s">
        <v>188</v>
      </c>
      <c r="E197" s="204" t="s">
        <v>1</v>
      </c>
      <c r="F197" s="205" t="s">
        <v>290</v>
      </c>
      <c r="G197" s="202"/>
      <c r="H197" s="206">
        <v>8</v>
      </c>
      <c r="I197" s="207"/>
      <c r="J197" s="202"/>
      <c r="K197" s="202"/>
      <c r="L197" s="208"/>
      <c r="M197" s="209"/>
      <c r="N197" s="210"/>
      <c r="O197" s="210"/>
      <c r="P197" s="210"/>
      <c r="Q197" s="210"/>
      <c r="R197" s="210"/>
      <c r="S197" s="210"/>
      <c r="T197" s="211"/>
      <c r="AT197" s="212" t="s">
        <v>188</v>
      </c>
      <c r="AU197" s="212" t="s">
        <v>89</v>
      </c>
      <c r="AV197" s="12" t="s">
        <v>89</v>
      </c>
      <c r="AW197" s="12" t="s">
        <v>35</v>
      </c>
      <c r="AX197" s="12" t="s">
        <v>6</v>
      </c>
      <c r="AY197" s="212" t="s">
        <v>180</v>
      </c>
    </row>
    <row r="198" spans="2:65" s="1" customFormat="1" ht="21.6" customHeight="1">
      <c r="B198" s="34"/>
      <c r="C198" s="188" t="s">
        <v>291</v>
      </c>
      <c r="D198" s="188" t="s">
        <v>182</v>
      </c>
      <c r="E198" s="189" t="s">
        <v>292</v>
      </c>
      <c r="F198" s="190" t="s">
        <v>293</v>
      </c>
      <c r="G198" s="191" t="s">
        <v>294</v>
      </c>
      <c r="H198" s="192">
        <v>59.95</v>
      </c>
      <c r="I198" s="193"/>
      <c r="J198" s="194">
        <f>ROUND(I198*H198,1)</f>
        <v>0</v>
      </c>
      <c r="K198" s="190" t="s">
        <v>186</v>
      </c>
      <c r="L198" s="38"/>
      <c r="M198" s="195" t="s">
        <v>1</v>
      </c>
      <c r="N198" s="196" t="s">
        <v>46</v>
      </c>
      <c r="O198" s="66"/>
      <c r="P198" s="197">
        <f>O198*H198</f>
        <v>0</v>
      </c>
      <c r="Q198" s="197">
        <v>0</v>
      </c>
      <c r="R198" s="197">
        <f>Q198*H198</f>
        <v>0</v>
      </c>
      <c r="S198" s="197">
        <v>0</v>
      </c>
      <c r="T198" s="198">
        <f>S198*H198</f>
        <v>0</v>
      </c>
      <c r="AR198" s="199" t="s">
        <v>94</v>
      </c>
      <c r="AT198" s="199" t="s">
        <v>182</v>
      </c>
      <c r="AU198" s="199" t="s">
        <v>89</v>
      </c>
      <c r="AY198" s="17" t="s">
        <v>180</v>
      </c>
      <c r="BE198" s="200">
        <f>IF(N198="základní",J198,0)</f>
        <v>0</v>
      </c>
      <c r="BF198" s="200">
        <f>IF(N198="snížená",J198,0)</f>
        <v>0</v>
      </c>
      <c r="BG198" s="200">
        <f>IF(N198="zákl. přenesená",J198,0)</f>
        <v>0</v>
      </c>
      <c r="BH198" s="200">
        <f>IF(N198="sníž. přenesená",J198,0)</f>
        <v>0</v>
      </c>
      <c r="BI198" s="200">
        <f>IF(N198="nulová",J198,0)</f>
        <v>0</v>
      </c>
      <c r="BJ198" s="17" t="s">
        <v>6</v>
      </c>
      <c r="BK198" s="200">
        <f>ROUND(I198*H198,1)</f>
        <v>0</v>
      </c>
      <c r="BL198" s="17" t="s">
        <v>94</v>
      </c>
      <c r="BM198" s="199" t="s">
        <v>295</v>
      </c>
    </row>
    <row r="199" spans="2:51" s="12" customFormat="1" ht="11.25">
      <c r="B199" s="201"/>
      <c r="C199" s="202"/>
      <c r="D199" s="203" t="s">
        <v>188</v>
      </c>
      <c r="E199" s="204" t="s">
        <v>1</v>
      </c>
      <c r="F199" s="205" t="s">
        <v>296</v>
      </c>
      <c r="G199" s="202"/>
      <c r="H199" s="206">
        <v>29.95</v>
      </c>
      <c r="I199" s="207"/>
      <c r="J199" s="202"/>
      <c r="K199" s="202"/>
      <c r="L199" s="208"/>
      <c r="M199" s="209"/>
      <c r="N199" s="210"/>
      <c r="O199" s="210"/>
      <c r="P199" s="210"/>
      <c r="Q199" s="210"/>
      <c r="R199" s="210"/>
      <c r="S199" s="210"/>
      <c r="T199" s="211"/>
      <c r="AT199" s="212" t="s">
        <v>188</v>
      </c>
      <c r="AU199" s="212" t="s">
        <v>89</v>
      </c>
      <c r="AV199" s="12" t="s">
        <v>89</v>
      </c>
      <c r="AW199" s="12" t="s">
        <v>35</v>
      </c>
      <c r="AX199" s="12" t="s">
        <v>81</v>
      </c>
      <c r="AY199" s="212" t="s">
        <v>180</v>
      </c>
    </row>
    <row r="200" spans="2:51" s="12" customFormat="1" ht="11.25">
      <c r="B200" s="201"/>
      <c r="C200" s="202"/>
      <c r="D200" s="203" t="s">
        <v>188</v>
      </c>
      <c r="E200" s="204" t="s">
        <v>1</v>
      </c>
      <c r="F200" s="205" t="s">
        <v>297</v>
      </c>
      <c r="G200" s="202"/>
      <c r="H200" s="206">
        <v>30</v>
      </c>
      <c r="I200" s="207"/>
      <c r="J200" s="202"/>
      <c r="K200" s="202"/>
      <c r="L200" s="208"/>
      <c r="M200" s="209"/>
      <c r="N200" s="210"/>
      <c r="O200" s="210"/>
      <c r="P200" s="210"/>
      <c r="Q200" s="210"/>
      <c r="R200" s="210"/>
      <c r="S200" s="210"/>
      <c r="T200" s="211"/>
      <c r="AT200" s="212" t="s">
        <v>188</v>
      </c>
      <c r="AU200" s="212" t="s">
        <v>89</v>
      </c>
      <c r="AV200" s="12" t="s">
        <v>89</v>
      </c>
      <c r="AW200" s="12" t="s">
        <v>35</v>
      </c>
      <c r="AX200" s="12" t="s">
        <v>81</v>
      </c>
      <c r="AY200" s="212" t="s">
        <v>180</v>
      </c>
    </row>
    <row r="201" spans="2:51" s="15" customFormat="1" ht="11.25">
      <c r="B201" s="234"/>
      <c r="C201" s="235"/>
      <c r="D201" s="203" t="s">
        <v>188</v>
      </c>
      <c r="E201" s="236" t="s">
        <v>139</v>
      </c>
      <c r="F201" s="237" t="s">
        <v>231</v>
      </c>
      <c r="G201" s="235"/>
      <c r="H201" s="238">
        <v>59.95</v>
      </c>
      <c r="I201" s="239"/>
      <c r="J201" s="235"/>
      <c r="K201" s="235"/>
      <c r="L201" s="240"/>
      <c r="M201" s="241"/>
      <c r="N201" s="242"/>
      <c r="O201" s="242"/>
      <c r="P201" s="242"/>
      <c r="Q201" s="242"/>
      <c r="R201" s="242"/>
      <c r="S201" s="242"/>
      <c r="T201" s="243"/>
      <c r="AT201" s="244" t="s">
        <v>188</v>
      </c>
      <c r="AU201" s="244" t="s">
        <v>89</v>
      </c>
      <c r="AV201" s="15" t="s">
        <v>94</v>
      </c>
      <c r="AW201" s="15" t="s">
        <v>35</v>
      </c>
      <c r="AX201" s="15" t="s">
        <v>6</v>
      </c>
      <c r="AY201" s="244" t="s">
        <v>180</v>
      </c>
    </row>
    <row r="202" spans="2:65" s="1" customFormat="1" ht="21.6" customHeight="1">
      <c r="B202" s="34"/>
      <c r="C202" s="245" t="s">
        <v>298</v>
      </c>
      <c r="D202" s="245" t="s">
        <v>276</v>
      </c>
      <c r="E202" s="246" t="s">
        <v>299</v>
      </c>
      <c r="F202" s="247" t="s">
        <v>300</v>
      </c>
      <c r="G202" s="248" t="s">
        <v>294</v>
      </c>
      <c r="H202" s="249">
        <v>61.149</v>
      </c>
      <c r="I202" s="250"/>
      <c r="J202" s="251">
        <f>ROUND(I202*H202,1)</f>
        <v>0</v>
      </c>
      <c r="K202" s="247" t="s">
        <v>186</v>
      </c>
      <c r="L202" s="252"/>
      <c r="M202" s="253" t="s">
        <v>1</v>
      </c>
      <c r="N202" s="254" t="s">
        <v>46</v>
      </c>
      <c r="O202" s="66"/>
      <c r="P202" s="197">
        <f>O202*H202</f>
        <v>0</v>
      </c>
      <c r="Q202" s="197">
        <v>0.0015</v>
      </c>
      <c r="R202" s="197">
        <f>Q202*H202</f>
        <v>0.0917235</v>
      </c>
      <c r="S202" s="197">
        <v>0</v>
      </c>
      <c r="T202" s="198">
        <f>S202*H202</f>
        <v>0</v>
      </c>
      <c r="AR202" s="199" t="s">
        <v>218</v>
      </c>
      <c r="AT202" s="199" t="s">
        <v>276</v>
      </c>
      <c r="AU202" s="199" t="s">
        <v>89</v>
      </c>
      <c r="AY202" s="17" t="s">
        <v>180</v>
      </c>
      <c r="BE202" s="200">
        <f>IF(N202="základní",J202,0)</f>
        <v>0</v>
      </c>
      <c r="BF202" s="200">
        <f>IF(N202="snížená",J202,0)</f>
        <v>0</v>
      </c>
      <c r="BG202" s="200">
        <f>IF(N202="zákl. přenesená",J202,0)</f>
        <v>0</v>
      </c>
      <c r="BH202" s="200">
        <f>IF(N202="sníž. přenesená",J202,0)</f>
        <v>0</v>
      </c>
      <c r="BI202" s="200">
        <f>IF(N202="nulová",J202,0)</f>
        <v>0</v>
      </c>
      <c r="BJ202" s="17" t="s">
        <v>6</v>
      </c>
      <c r="BK202" s="200">
        <f>ROUND(I202*H202,1)</f>
        <v>0</v>
      </c>
      <c r="BL202" s="17" t="s">
        <v>94</v>
      </c>
      <c r="BM202" s="199" t="s">
        <v>301</v>
      </c>
    </row>
    <row r="203" spans="2:51" s="12" customFormat="1" ht="11.25">
      <c r="B203" s="201"/>
      <c r="C203" s="202"/>
      <c r="D203" s="203" t="s">
        <v>188</v>
      </c>
      <c r="E203" s="204" t="s">
        <v>1</v>
      </c>
      <c r="F203" s="205" t="s">
        <v>302</v>
      </c>
      <c r="G203" s="202"/>
      <c r="H203" s="206">
        <v>61.149</v>
      </c>
      <c r="I203" s="207"/>
      <c r="J203" s="202"/>
      <c r="K203" s="202"/>
      <c r="L203" s="208"/>
      <c r="M203" s="209"/>
      <c r="N203" s="210"/>
      <c r="O203" s="210"/>
      <c r="P203" s="210"/>
      <c r="Q203" s="210"/>
      <c r="R203" s="210"/>
      <c r="S203" s="210"/>
      <c r="T203" s="211"/>
      <c r="AT203" s="212" t="s">
        <v>188</v>
      </c>
      <c r="AU203" s="212" t="s">
        <v>89</v>
      </c>
      <c r="AV203" s="12" t="s">
        <v>89</v>
      </c>
      <c r="AW203" s="12" t="s">
        <v>35</v>
      </c>
      <c r="AX203" s="12" t="s">
        <v>6</v>
      </c>
      <c r="AY203" s="212" t="s">
        <v>180</v>
      </c>
    </row>
    <row r="204" spans="2:65" s="1" customFormat="1" ht="21.6" customHeight="1">
      <c r="B204" s="34"/>
      <c r="C204" s="188" t="s">
        <v>303</v>
      </c>
      <c r="D204" s="188" t="s">
        <v>182</v>
      </c>
      <c r="E204" s="189" t="s">
        <v>304</v>
      </c>
      <c r="F204" s="190" t="s">
        <v>305</v>
      </c>
      <c r="G204" s="191" t="s">
        <v>294</v>
      </c>
      <c r="H204" s="192">
        <v>179.85</v>
      </c>
      <c r="I204" s="193"/>
      <c r="J204" s="194">
        <f>ROUND(I204*H204,1)</f>
        <v>0</v>
      </c>
      <c r="K204" s="190" t="s">
        <v>186</v>
      </c>
      <c r="L204" s="38"/>
      <c r="M204" s="195" t="s">
        <v>1</v>
      </c>
      <c r="N204" s="196" t="s">
        <v>46</v>
      </c>
      <c r="O204" s="66"/>
      <c r="P204" s="197">
        <f>O204*H204</f>
        <v>0</v>
      </c>
      <c r="Q204" s="197">
        <v>0</v>
      </c>
      <c r="R204" s="197">
        <f>Q204*H204</f>
        <v>0</v>
      </c>
      <c r="S204" s="197">
        <v>0</v>
      </c>
      <c r="T204" s="198">
        <f>S204*H204</f>
        <v>0</v>
      </c>
      <c r="AR204" s="199" t="s">
        <v>94</v>
      </c>
      <c r="AT204" s="199" t="s">
        <v>182</v>
      </c>
      <c r="AU204" s="199" t="s">
        <v>89</v>
      </c>
      <c r="AY204" s="17" t="s">
        <v>180</v>
      </c>
      <c r="BE204" s="200">
        <f>IF(N204="základní",J204,0)</f>
        <v>0</v>
      </c>
      <c r="BF204" s="200">
        <f>IF(N204="snížená",J204,0)</f>
        <v>0</v>
      </c>
      <c r="BG204" s="200">
        <f>IF(N204="zákl. přenesená",J204,0)</f>
        <v>0</v>
      </c>
      <c r="BH204" s="200">
        <f>IF(N204="sníž. přenesená",J204,0)</f>
        <v>0</v>
      </c>
      <c r="BI204" s="200">
        <f>IF(N204="nulová",J204,0)</f>
        <v>0</v>
      </c>
      <c r="BJ204" s="17" t="s">
        <v>6</v>
      </c>
      <c r="BK204" s="200">
        <f>ROUND(I204*H204,1)</f>
        <v>0</v>
      </c>
      <c r="BL204" s="17" t="s">
        <v>94</v>
      </c>
      <c r="BM204" s="199" t="s">
        <v>306</v>
      </c>
    </row>
    <row r="205" spans="2:51" s="12" customFormat="1" ht="11.25">
      <c r="B205" s="201"/>
      <c r="C205" s="202"/>
      <c r="D205" s="203" t="s">
        <v>188</v>
      </c>
      <c r="E205" s="204" t="s">
        <v>1</v>
      </c>
      <c r="F205" s="205" t="s">
        <v>307</v>
      </c>
      <c r="G205" s="202"/>
      <c r="H205" s="206">
        <v>179.85</v>
      </c>
      <c r="I205" s="207"/>
      <c r="J205" s="202"/>
      <c r="K205" s="202"/>
      <c r="L205" s="208"/>
      <c r="M205" s="209"/>
      <c r="N205" s="210"/>
      <c r="O205" s="210"/>
      <c r="P205" s="210"/>
      <c r="Q205" s="210"/>
      <c r="R205" s="210"/>
      <c r="S205" s="210"/>
      <c r="T205" s="211"/>
      <c r="AT205" s="212" t="s">
        <v>188</v>
      </c>
      <c r="AU205" s="212" t="s">
        <v>89</v>
      </c>
      <c r="AV205" s="12" t="s">
        <v>89</v>
      </c>
      <c r="AW205" s="12" t="s">
        <v>35</v>
      </c>
      <c r="AX205" s="12" t="s">
        <v>6</v>
      </c>
      <c r="AY205" s="212" t="s">
        <v>180</v>
      </c>
    </row>
    <row r="206" spans="2:65" s="1" customFormat="1" ht="14.45" customHeight="1">
      <c r="B206" s="34"/>
      <c r="C206" s="245" t="s">
        <v>7</v>
      </c>
      <c r="D206" s="245" t="s">
        <v>276</v>
      </c>
      <c r="E206" s="246" t="s">
        <v>308</v>
      </c>
      <c r="F206" s="247" t="s">
        <v>309</v>
      </c>
      <c r="G206" s="248" t="s">
        <v>294</v>
      </c>
      <c r="H206" s="249">
        <v>183.447</v>
      </c>
      <c r="I206" s="250"/>
      <c r="J206" s="251">
        <f>ROUND(I206*H206,1)</f>
        <v>0</v>
      </c>
      <c r="K206" s="247" t="s">
        <v>186</v>
      </c>
      <c r="L206" s="252"/>
      <c r="M206" s="253" t="s">
        <v>1</v>
      </c>
      <c r="N206" s="254" t="s">
        <v>46</v>
      </c>
      <c r="O206" s="66"/>
      <c r="P206" s="197">
        <f>O206*H206</f>
        <v>0</v>
      </c>
      <c r="Q206" s="197">
        <v>5E-05</v>
      </c>
      <c r="R206" s="197">
        <f>Q206*H206</f>
        <v>0.009172350000000001</v>
      </c>
      <c r="S206" s="197">
        <v>0</v>
      </c>
      <c r="T206" s="198">
        <f>S206*H206</f>
        <v>0</v>
      </c>
      <c r="AR206" s="199" t="s">
        <v>218</v>
      </c>
      <c r="AT206" s="199" t="s">
        <v>276</v>
      </c>
      <c r="AU206" s="199" t="s">
        <v>89</v>
      </c>
      <c r="AY206" s="17" t="s">
        <v>180</v>
      </c>
      <c r="BE206" s="200">
        <f>IF(N206="základní",J206,0)</f>
        <v>0</v>
      </c>
      <c r="BF206" s="200">
        <f>IF(N206="snížená",J206,0)</f>
        <v>0</v>
      </c>
      <c r="BG206" s="200">
        <f>IF(N206="zákl. přenesená",J206,0)</f>
        <v>0</v>
      </c>
      <c r="BH206" s="200">
        <f>IF(N206="sníž. přenesená",J206,0)</f>
        <v>0</v>
      </c>
      <c r="BI206" s="200">
        <f>IF(N206="nulová",J206,0)</f>
        <v>0</v>
      </c>
      <c r="BJ206" s="17" t="s">
        <v>6</v>
      </c>
      <c r="BK206" s="200">
        <f>ROUND(I206*H206,1)</f>
        <v>0</v>
      </c>
      <c r="BL206" s="17" t="s">
        <v>94</v>
      </c>
      <c r="BM206" s="199" t="s">
        <v>310</v>
      </c>
    </row>
    <row r="207" spans="2:51" s="12" customFormat="1" ht="11.25">
      <c r="B207" s="201"/>
      <c r="C207" s="202"/>
      <c r="D207" s="203" t="s">
        <v>188</v>
      </c>
      <c r="E207" s="204" t="s">
        <v>1</v>
      </c>
      <c r="F207" s="205" t="s">
        <v>311</v>
      </c>
      <c r="G207" s="202"/>
      <c r="H207" s="206">
        <v>183.447</v>
      </c>
      <c r="I207" s="207"/>
      <c r="J207" s="202"/>
      <c r="K207" s="202"/>
      <c r="L207" s="208"/>
      <c r="M207" s="209"/>
      <c r="N207" s="210"/>
      <c r="O207" s="210"/>
      <c r="P207" s="210"/>
      <c r="Q207" s="210"/>
      <c r="R207" s="210"/>
      <c r="S207" s="210"/>
      <c r="T207" s="211"/>
      <c r="AT207" s="212" t="s">
        <v>188</v>
      </c>
      <c r="AU207" s="212" t="s">
        <v>89</v>
      </c>
      <c r="AV207" s="12" t="s">
        <v>89</v>
      </c>
      <c r="AW207" s="12" t="s">
        <v>35</v>
      </c>
      <c r="AX207" s="12" t="s">
        <v>6</v>
      </c>
      <c r="AY207" s="212" t="s">
        <v>180</v>
      </c>
    </row>
    <row r="208" spans="2:65" s="1" customFormat="1" ht="14.45" customHeight="1">
      <c r="B208" s="34"/>
      <c r="C208" s="245" t="s">
        <v>312</v>
      </c>
      <c r="D208" s="245" t="s">
        <v>276</v>
      </c>
      <c r="E208" s="246" t="s">
        <v>313</v>
      </c>
      <c r="F208" s="247" t="s">
        <v>314</v>
      </c>
      <c r="G208" s="248" t="s">
        <v>264</v>
      </c>
      <c r="H208" s="249">
        <v>9</v>
      </c>
      <c r="I208" s="250"/>
      <c r="J208" s="251">
        <f>ROUND(I208*H208,1)</f>
        <v>0</v>
      </c>
      <c r="K208" s="247" t="s">
        <v>1</v>
      </c>
      <c r="L208" s="252"/>
      <c r="M208" s="253" t="s">
        <v>1</v>
      </c>
      <c r="N208" s="254" t="s">
        <v>46</v>
      </c>
      <c r="O208" s="66"/>
      <c r="P208" s="197">
        <f>O208*H208</f>
        <v>0</v>
      </c>
      <c r="Q208" s="197">
        <v>1E-05</v>
      </c>
      <c r="R208" s="197">
        <f>Q208*H208</f>
        <v>9E-05</v>
      </c>
      <c r="S208" s="197">
        <v>0</v>
      </c>
      <c r="T208" s="198">
        <f>S208*H208</f>
        <v>0</v>
      </c>
      <c r="AR208" s="199" t="s">
        <v>218</v>
      </c>
      <c r="AT208" s="199" t="s">
        <v>276</v>
      </c>
      <c r="AU208" s="199" t="s">
        <v>89</v>
      </c>
      <c r="AY208" s="17" t="s">
        <v>180</v>
      </c>
      <c r="BE208" s="200">
        <f>IF(N208="základní",J208,0)</f>
        <v>0</v>
      </c>
      <c r="BF208" s="200">
        <f>IF(N208="snížená",J208,0)</f>
        <v>0</v>
      </c>
      <c r="BG208" s="200">
        <f>IF(N208="zákl. přenesená",J208,0)</f>
        <v>0</v>
      </c>
      <c r="BH208" s="200">
        <f>IF(N208="sníž. přenesená",J208,0)</f>
        <v>0</v>
      </c>
      <c r="BI208" s="200">
        <f>IF(N208="nulová",J208,0)</f>
        <v>0</v>
      </c>
      <c r="BJ208" s="17" t="s">
        <v>6</v>
      </c>
      <c r="BK208" s="200">
        <f>ROUND(I208*H208,1)</f>
        <v>0</v>
      </c>
      <c r="BL208" s="17" t="s">
        <v>94</v>
      </c>
      <c r="BM208" s="199" t="s">
        <v>315</v>
      </c>
    </row>
    <row r="209" spans="2:51" s="12" customFormat="1" ht="11.25">
      <c r="B209" s="201"/>
      <c r="C209" s="202"/>
      <c r="D209" s="203" t="s">
        <v>188</v>
      </c>
      <c r="E209" s="204" t="s">
        <v>1</v>
      </c>
      <c r="F209" s="205" t="s">
        <v>316</v>
      </c>
      <c r="G209" s="202"/>
      <c r="H209" s="206">
        <v>9</v>
      </c>
      <c r="I209" s="207"/>
      <c r="J209" s="202"/>
      <c r="K209" s="202"/>
      <c r="L209" s="208"/>
      <c r="M209" s="209"/>
      <c r="N209" s="210"/>
      <c r="O209" s="210"/>
      <c r="P209" s="210"/>
      <c r="Q209" s="210"/>
      <c r="R209" s="210"/>
      <c r="S209" s="210"/>
      <c r="T209" s="211"/>
      <c r="AT209" s="212" t="s">
        <v>188</v>
      </c>
      <c r="AU209" s="212" t="s">
        <v>89</v>
      </c>
      <c r="AV209" s="12" t="s">
        <v>89</v>
      </c>
      <c r="AW209" s="12" t="s">
        <v>35</v>
      </c>
      <c r="AX209" s="12" t="s">
        <v>6</v>
      </c>
      <c r="AY209" s="212" t="s">
        <v>180</v>
      </c>
    </row>
    <row r="210" spans="2:65" s="1" customFormat="1" ht="21.6" customHeight="1">
      <c r="B210" s="34"/>
      <c r="C210" s="188" t="s">
        <v>317</v>
      </c>
      <c r="D210" s="188" t="s">
        <v>182</v>
      </c>
      <c r="E210" s="189" t="s">
        <v>318</v>
      </c>
      <c r="F210" s="190" t="s">
        <v>319</v>
      </c>
      <c r="G210" s="191" t="s">
        <v>294</v>
      </c>
      <c r="H210" s="192">
        <v>179.85</v>
      </c>
      <c r="I210" s="193"/>
      <c r="J210" s="194">
        <f>ROUND(I210*H210,1)</f>
        <v>0</v>
      </c>
      <c r="K210" s="190" t="s">
        <v>186</v>
      </c>
      <c r="L210" s="38"/>
      <c r="M210" s="195" t="s">
        <v>1</v>
      </c>
      <c r="N210" s="196" t="s">
        <v>46</v>
      </c>
      <c r="O210" s="66"/>
      <c r="P210" s="197">
        <f>O210*H210</f>
        <v>0</v>
      </c>
      <c r="Q210" s="197">
        <v>0</v>
      </c>
      <c r="R210" s="197">
        <f>Q210*H210</f>
        <v>0</v>
      </c>
      <c r="S210" s="197">
        <v>0</v>
      </c>
      <c r="T210" s="198">
        <f>S210*H210</f>
        <v>0</v>
      </c>
      <c r="AR210" s="199" t="s">
        <v>94</v>
      </c>
      <c r="AT210" s="199" t="s">
        <v>182</v>
      </c>
      <c r="AU210" s="199" t="s">
        <v>89</v>
      </c>
      <c r="AY210" s="17" t="s">
        <v>180</v>
      </c>
      <c r="BE210" s="200">
        <f>IF(N210="základní",J210,0)</f>
        <v>0</v>
      </c>
      <c r="BF210" s="200">
        <f>IF(N210="snížená",J210,0)</f>
        <v>0</v>
      </c>
      <c r="BG210" s="200">
        <f>IF(N210="zákl. přenesená",J210,0)</f>
        <v>0</v>
      </c>
      <c r="BH210" s="200">
        <f>IF(N210="sníž. přenesená",J210,0)</f>
        <v>0</v>
      </c>
      <c r="BI210" s="200">
        <f>IF(N210="nulová",J210,0)</f>
        <v>0</v>
      </c>
      <c r="BJ210" s="17" t="s">
        <v>6</v>
      </c>
      <c r="BK210" s="200">
        <f>ROUND(I210*H210,1)</f>
        <v>0</v>
      </c>
      <c r="BL210" s="17" t="s">
        <v>94</v>
      </c>
      <c r="BM210" s="199" t="s">
        <v>320</v>
      </c>
    </row>
    <row r="211" spans="2:51" s="12" customFormat="1" ht="11.25">
      <c r="B211" s="201"/>
      <c r="C211" s="202"/>
      <c r="D211" s="203" t="s">
        <v>188</v>
      </c>
      <c r="E211" s="204" t="s">
        <v>1</v>
      </c>
      <c r="F211" s="205" t="s">
        <v>307</v>
      </c>
      <c r="G211" s="202"/>
      <c r="H211" s="206">
        <v>179.85</v>
      </c>
      <c r="I211" s="207"/>
      <c r="J211" s="202"/>
      <c r="K211" s="202"/>
      <c r="L211" s="208"/>
      <c r="M211" s="209"/>
      <c r="N211" s="210"/>
      <c r="O211" s="210"/>
      <c r="P211" s="210"/>
      <c r="Q211" s="210"/>
      <c r="R211" s="210"/>
      <c r="S211" s="210"/>
      <c r="T211" s="211"/>
      <c r="AT211" s="212" t="s">
        <v>188</v>
      </c>
      <c r="AU211" s="212" t="s">
        <v>89</v>
      </c>
      <c r="AV211" s="12" t="s">
        <v>89</v>
      </c>
      <c r="AW211" s="12" t="s">
        <v>35</v>
      </c>
      <c r="AX211" s="12" t="s">
        <v>6</v>
      </c>
      <c r="AY211" s="212" t="s">
        <v>180</v>
      </c>
    </row>
    <row r="212" spans="2:65" s="1" customFormat="1" ht="14.45" customHeight="1">
      <c r="B212" s="34"/>
      <c r="C212" s="245" t="s">
        <v>321</v>
      </c>
      <c r="D212" s="245" t="s">
        <v>276</v>
      </c>
      <c r="E212" s="246" t="s">
        <v>322</v>
      </c>
      <c r="F212" s="247" t="s">
        <v>323</v>
      </c>
      <c r="G212" s="248" t="s">
        <v>294</v>
      </c>
      <c r="H212" s="249">
        <v>4.946</v>
      </c>
      <c r="I212" s="250"/>
      <c r="J212" s="251">
        <f>ROUND(I212*H212,1)</f>
        <v>0</v>
      </c>
      <c r="K212" s="247" t="s">
        <v>186</v>
      </c>
      <c r="L212" s="252"/>
      <c r="M212" s="253" t="s">
        <v>1</v>
      </c>
      <c r="N212" s="254" t="s">
        <v>46</v>
      </c>
      <c r="O212" s="66"/>
      <c r="P212" s="197">
        <f>O212*H212</f>
        <v>0</v>
      </c>
      <c r="Q212" s="197">
        <v>2E-05</v>
      </c>
      <c r="R212" s="197">
        <f>Q212*H212</f>
        <v>9.892000000000001E-05</v>
      </c>
      <c r="S212" s="197">
        <v>0</v>
      </c>
      <c r="T212" s="198">
        <f>S212*H212</f>
        <v>0</v>
      </c>
      <c r="AR212" s="199" t="s">
        <v>218</v>
      </c>
      <c r="AT212" s="199" t="s">
        <v>276</v>
      </c>
      <c r="AU212" s="199" t="s">
        <v>89</v>
      </c>
      <c r="AY212" s="17" t="s">
        <v>180</v>
      </c>
      <c r="BE212" s="200">
        <f>IF(N212="základní",J212,0)</f>
        <v>0</v>
      </c>
      <c r="BF212" s="200">
        <f>IF(N212="snížená",J212,0)</f>
        <v>0</v>
      </c>
      <c r="BG212" s="200">
        <f>IF(N212="zákl. přenesená",J212,0)</f>
        <v>0</v>
      </c>
      <c r="BH212" s="200">
        <f>IF(N212="sníž. přenesená",J212,0)</f>
        <v>0</v>
      </c>
      <c r="BI212" s="200">
        <f>IF(N212="nulová",J212,0)</f>
        <v>0</v>
      </c>
      <c r="BJ212" s="17" t="s">
        <v>6</v>
      </c>
      <c r="BK212" s="200">
        <f>ROUND(I212*H212,1)</f>
        <v>0</v>
      </c>
      <c r="BL212" s="17" t="s">
        <v>94</v>
      </c>
      <c r="BM212" s="199" t="s">
        <v>324</v>
      </c>
    </row>
    <row r="213" spans="2:51" s="12" customFormat="1" ht="11.25">
      <c r="B213" s="201"/>
      <c r="C213" s="202"/>
      <c r="D213" s="203" t="s">
        <v>188</v>
      </c>
      <c r="E213" s="204" t="s">
        <v>1</v>
      </c>
      <c r="F213" s="205" t="s">
        <v>325</v>
      </c>
      <c r="G213" s="202"/>
      <c r="H213" s="206">
        <v>4.946</v>
      </c>
      <c r="I213" s="207"/>
      <c r="J213" s="202"/>
      <c r="K213" s="202"/>
      <c r="L213" s="208"/>
      <c r="M213" s="209"/>
      <c r="N213" s="210"/>
      <c r="O213" s="210"/>
      <c r="P213" s="210"/>
      <c r="Q213" s="210"/>
      <c r="R213" s="210"/>
      <c r="S213" s="210"/>
      <c r="T213" s="211"/>
      <c r="AT213" s="212" t="s">
        <v>188</v>
      </c>
      <c r="AU213" s="212" t="s">
        <v>89</v>
      </c>
      <c r="AV213" s="12" t="s">
        <v>89</v>
      </c>
      <c r="AW213" s="12" t="s">
        <v>35</v>
      </c>
      <c r="AX213" s="12" t="s">
        <v>6</v>
      </c>
      <c r="AY213" s="212" t="s">
        <v>180</v>
      </c>
    </row>
    <row r="214" spans="2:63" s="11" customFormat="1" ht="22.9" customHeight="1">
      <c r="B214" s="172"/>
      <c r="C214" s="173"/>
      <c r="D214" s="174" t="s">
        <v>80</v>
      </c>
      <c r="E214" s="186" t="s">
        <v>94</v>
      </c>
      <c r="F214" s="186" t="s">
        <v>326</v>
      </c>
      <c r="G214" s="173"/>
      <c r="H214" s="173"/>
      <c r="I214" s="176"/>
      <c r="J214" s="187">
        <f>BK214</f>
        <v>0</v>
      </c>
      <c r="K214" s="173"/>
      <c r="L214" s="178"/>
      <c r="M214" s="179"/>
      <c r="N214" s="180"/>
      <c r="O214" s="180"/>
      <c r="P214" s="181">
        <f>SUM(P215:P227)</f>
        <v>0</v>
      </c>
      <c r="Q214" s="180"/>
      <c r="R214" s="181">
        <f>SUM(R215:R227)</f>
        <v>1.41106935</v>
      </c>
      <c r="S214" s="180"/>
      <c r="T214" s="182">
        <f>SUM(T215:T227)</f>
        <v>0</v>
      </c>
      <c r="AR214" s="183" t="s">
        <v>6</v>
      </c>
      <c r="AT214" s="184" t="s">
        <v>80</v>
      </c>
      <c r="AU214" s="184" t="s">
        <v>6</v>
      </c>
      <c r="AY214" s="183" t="s">
        <v>180</v>
      </c>
      <c r="BK214" s="185">
        <f>SUM(BK215:BK227)</f>
        <v>0</v>
      </c>
    </row>
    <row r="215" spans="2:65" s="1" customFormat="1" ht="14.45" customHeight="1">
      <c r="B215" s="34"/>
      <c r="C215" s="188" t="s">
        <v>327</v>
      </c>
      <c r="D215" s="188" t="s">
        <v>182</v>
      </c>
      <c r="E215" s="189" t="s">
        <v>328</v>
      </c>
      <c r="F215" s="190" t="s">
        <v>329</v>
      </c>
      <c r="G215" s="191" t="s">
        <v>196</v>
      </c>
      <c r="H215" s="192">
        <v>0.617</v>
      </c>
      <c r="I215" s="193"/>
      <c r="J215" s="194">
        <f>ROUND(I215*H215,1)</f>
        <v>0</v>
      </c>
      <c r="K215" s="190" t="s">
        <v>186</v>
      </c>
      <c r="L215" s="38"/>
      <c r="M215" s="195" t="s">
        <v>1</v>
      </c>
      <c r="N215" s="196" t="s">
        <v>46</v>
      </c>
      <c r="O215" s="66"/>
      <c r="P215" s="197">
        <f>O215*H215</f>
        <v>0</v>
      </c>
      <c r="Q215" s="197">
        <v>2.25645</v>
      </c>
      <c r="R215" s="197">
        <f>Q215*H215</f>
        <v>1.39222965</v>
      </c>
      <c r="S215" s="197">
        <v>0</v>
      </c>
      <c r="T215" s="198">
        <f>S215*H215</f>
        <v>0</v>
      </c>
      <c r="AR215" s="199" t="s">
        <v>94</v>
      </c>
      <c r="AT215" s="199" t="s">
        <v>182</v>
      </c>
      <c r="AU215" s="199" t="s">
        <v>89</v>
      </c>
      <c r="AY215" s="17" t="s">
        <v>180</v>
      </c>
      <c r="BE215" s="200">
        <f>IF(N215="základní",J215,0)</f>
        <v>0</v>
      </c>
      <c r="BF215" s="200">
        <f>IF(N215="snížená",J215,0)</f>
        <v>0</v>
      </c>
      <c r="BG215" s="200">
        <f>IF(N215="zákl. přenesená",J215,0)</f>
        <v>0</v>
      </c>
      <c r="BH215" s="200">
        <f>IF(N215="sníž. přenesená",J215,0)</f>
        <v>0</v>
      </c>
      <c r="BI215" s="200">
        <f>IF(N215="nulová",J215,0)</f>
        <v>0</v>
      </c>
      <c r="BJ215" s="17" t="s">
        <v>6</v>
      </c>
      <c r="BK215" s="200">
        <f>ROUND(I215*H215,1)</f>
        <v>0</v>
      </c>
      <c r="BL215" s="17" t="s">
        <v>94</v>
      </c>
      <c r="BM215" s="199" t="s">
        <v>330</v>
      </c>
    </row>
    <row r="216" spans="2:51" s="13" customFormat="1" ht="11.25">
      <c r="B216" s="213"/>
      <c r="C216" s="214"/>
      <c r="D216" s="203" t="s">
        <v>188</v>
      </c>
      <c r="E216" s="215" t="s">
        <v>1</v>
      </c>
      <c r="F216" s="216" t="s">
        <v>331</v>
      </c>
      <c r="G216" s="214"/>
      <c r="H216" s="215" t="s">
        <v>1</v>
      </c>
      <c r="I216" s="217"/>
      <c r="J216" s="214"/>
      <c r="K216" s="214"/>
      <c r="L216" s="218"/>
      <c r="M216" s="219"/>
      <c r="N216" s="220"/>
      <c r="O216" s="220"/>
      <c r="P216" s="220"/>
      <c r="Q216" s="220"/>
      <c r="R216" s="220"/>
      <c r="S216" s="220"/>
      <c r="T216" s="221"/>
      <c r="AT216" s="222" t="s">
        <v>188</v>
      </c>
      <c r="AU216" s="222" t="s">
        <v>89</v>
      </c>
      <c r="AV216" s="13" t="s">
        <v>6</v>
      </c>
      <c r="AW216" s="13" t="s">
        <v>35</v>
      </c>
      <c r="AX216" s="13" t="s">
        <v>81</v>
      </c>
      <c r="AY216" s="222" t="s">
        <v>180</v>
      </c>
    </row>
    <row r="217" spans="2:51" s="13" customFormat="1" ht="11.25">
      <c r="B217" s="213"/>
      <c r="C217" s="214"/>
      <c r="D217" s="203" t="s">
        <v>188</v>
      </c>
      <c r="E217" s="215" t="s">
        <v>1</v>
      </c>
      <c r="F217" s="216" t="s">
        <v>332</v>
      </c>
      <c r="G217" s="214"/>
      <c r="H217" s="215" t="s">
        <v>1</v>
      </c>
      <c r="I217" s="217"/>
      <c r="J217" s="214"/>
      <c r="K217" s="214"/>
      <c r="L217" s="218"/>
      <c r="M217" s="219"/>
      <c r="N217" s="220"/>
      <c r="O217" s="220"/>
      <c r="P217" s="220"/>
      <c r="Q217" s="220"/>
      <c r="R217" s="220"/>
      <c r="S217" s="220"/>
      <c r="T217" s="221"/>
      <c r="AT217" s="222" t="s">
        <v>188</v>
      </c>
      <c r="AU217" s="222" t="s">
        <v>89</v>
      </c>
      <c r="AV217" s="13" t="s">
        <v>6</v>
      </c>
      <c r="AW217" s="13" t="s">
        <v>35</v>
      </c>
      <c r="AX217" s="13" t="s">
        <v>81</v>
      </c>
      <c r="AY217" s="222" t="s">
        <v>180</v>
      </c>
    </row>
    <row r="218" spans="2:51" s="12" customFormat="1" ht="11.25">
      <c r="B218" s="201"/>
      <c r="C218" s="202"/>
      <c r="D218" s="203" t="s">
        <v>188</v>
      </c>
      <c r="E218" s="204" t="s">
        <v>1</v>
      </c>
      <c r="F218" s="205" t="s">
        <v>333</v>
      </c>
      <c r="G218" s="202"/>
      <c r="H218" s="206">
        <v>0.543</v>
      </c>
      <c r="I218" s="207"/>
      <c r="J218" s="202"/>
      <c r="K218" s="202"/>
      <c r="L218" s="208"/>
      <c r="M218" s="209"/>
      <c r="N218" s="210"/>
      <c r="O218" s="210"/>
      <c r="P218" s="210"/>
      <c r="Q218" s="210"/>
      <c r="R218" s="210"/>
      <c r="S218" s="210"/>
      <c r="T218" s="211"/>
      <c r="AT218" s="212" t="s">
        <v>188</v>
      </c>
      <c r="AU218" s="212" t="s">
        <v>89</v>
      </c>
      <c r="AV218" s="12" t="s">
        <v>89</v>
      </c>
      <c r="AW218" s="12" t="s">
        <v>35</v>
      </c>
      <c r="AX218" s="12" t="s">
        <v>81</v>
      </c>
      <c r="AY218" s="212" t="s">
        <v>180</v>
      </c>
    </row>
    <row r="219" spans="2:51" s="12" customFormat="1" ht="11.25">
      <c r="B219" s="201"/>
      <c r="C219" s="202"/>
      <c r="D219" s="203" t="s">
        <v>188</v>
      </c>
      <c r="E219" s="204" t="s">
        <v>1</v>
      </c>
      <c r="F219" s="205" t="s">
        <v>334</v>
      </c>
      <c r="G219" s="202"/>
      <c r="H219" s="206">
        <v>0.074</v>
      </c>
      <c r="I219" s="207"/>
      <c r="J219" s="202"/>
      <c r="K219" s="202"/>
      <c r="L219" s="208"/>
      <c r="M219" s="209"/>
      <c r="N219" s="210"/>
      <c r="O219" s="210"/>
      <c r="P219" s="210"/>
      <c r="Q219" s="210"/>
      <c r="R219" s="210"/>
      <c r="S219" s="210"/>
      <c r="T219" s="211"/>
      <c r="AT219" s="212" t="s">
        <v>188</v>
      </c>
      <c r="AU219" s="212" t="s">
        <v>89</v>
      </c>
      <c r="AV219" s="12" t="s">
        <v>89</v>
      </c>
      <c r="AW219" s="12" t="s">
        <v>35</v>
      </c>
      <c r="AX219" s="12" t="s">
        <v>81</v>
      </c>
      <c r="AY219" s="212" t="s">
        <v>180</v>
      </c>
    </row>
    <row r="220" spans="2:51" s="15" customFormat="1" ht="11.25">
      <c r="B220" s="234"/>
      <c r="C220" s="235"/>
      <c r="D220" s="203" t="s">
        <v>188</v>
      </c>
      <c r="E220" s="236" t="s">
        <v>1</v>
      </c>
      <c r="F220" s="237" t="s">
        <v>231</v>
      </c>
      <c r="G220" s="235"/>
      <c r="H220" s="238">
        <v>0.617</v>
      </c>
      <c r="I220" s="239"/>
      <c r="J220" s="235"/>
      <c r="K220" s="235"/>
      <c r="L220" s="240"/>
      <c r="M220" s="241"/>
      <c r="N220" s="242"/>
      <c r="O220" s="242"/>
      <c r="P220" s="242"/>
      <c r="Q220" s="242"/>
      <c r="R220" s="242"/>
      <c r="S220" s="242"/>
      <c r="T220" s="243"/>
      <c r="AT220" s="244" t="s">
        <v>188</v>
      </c>
      <c r="AU220" s="244" t="s">
        <v>89</v>
      </c>
      <c r="AV220" s="15" t="s">
        <v>94</v>
      </c>
      <c r="AW220" s="15" t="s">
        <v>35</v>
      </c>
      <c r="AX220" s="15" t="s">
        <v>6</v>
      </c>
      <c r="AY220" s="244" t="s">
        <v>180</v>
      </c>
    </row>
    <row r="221" spans="2:65" s="1" customFormat="1" ht="14.45" customHeight="1">
      <c r="B221" s="34"/>
      <c r="C221" s="188" t="s">
        <v>335</v>
      </c>
      <c r="D221" s="188" t="s">
        <v>182</v>
      </c>
      <c r="E221" s="189" t="s">
        <v>336</v>
      </c>
      <c r="F221" s="190" t="s">
        <v>337</v>
      </c>
      <c r="G221" s="191" t="s">
        <v>185</v>
      </c>
      <c r="H221" s="192">
        <v>3.63</v>
      </c>
      <c r="I221" s="193"/>
      <c r="J221" s="194">
        <f>ROUND(I221*H221,1)</f>
        <v>0</v>
      </c>
      <c r="K221" s="190" t="s">
        <v>186</v>
      </c>
      <c r="L221" s="38"/>
      <c r="M221" s="195" t="s">
        <v>1</v>
      </c>
      <c r="N221" s="196" t="s">
        <v>46</v>
      </c>
      <c r="O221" s="66"/>
      <c r="P221" s="197">
        <f>O221*H221</f>
        <v>0</v>
      </c>
      <c r="Q221" s="197">
        <v>0.00519</v>
      </c>
      <c r="R221" s="197">
        <f>Q221*H221</f>
        <v>0.0188397</v>
      </c>
      <c r="S221" s="197">
        <v>0</v>
      </c>
      <c r="T221" s="198">
        <f>S221*H221</f>
        <v>0</v>
      </c>
      <c r="AR221" s="199" t="s">
        <v>94</v>
      </c>
      <c r="AT221" s="199" t="s">
        <v>182</v>
      </c>
      <c r="AU221" s="199" t="s">
        <v>89</v>
      </c>
      <c r="AY221" s="17" t="s">
        <v>180</v>
      </c>
      <c r="BE221" s="200">
        <f>IF(N221="základní",J221,0)</f>
        <v>0</v>
      </c>
      <c r="BF221" s="200">
        <f>IF(N221="snížená",J221,0)</f>
        <v>0</v>
      </c>
      <c r="BG221" s="200">
        <f>IF(N221="zákl. přenesená",J221,0)</f>
        <v>0</v>
      </c>
      <c r="BH221" s="200">
        <f>IF(N221="sníž. přenesená",J221,0)</f>
        <v>0</v>
      </c>
      <c r="BI221" s="200">
        <f>IF(N221="nulová",J221,0)</f>
        <v>0</v>
      </c>
      <c r="BJ221" s="17" t="s">
        <v>6</v>
      </c>
      <c r="BK221" s="200">
        <f>ROUND(I221*H221,1)</f>
        <v>0</v>
      </c>
      <c r="BL221" s="17" t="s">
        <v>94</v>
      </c>
      <c r="BM221" s="199" t="s">
        <v>338</v>
      </c>
    </row>
    <row r="222" spans="2:51" s="13" customFormat="1" ht="11.25">
      <c r="B222" s="213"/>
      <c r="C222" s="214"/>
      <c r="D222" s="203" t="s">
        <v>188</v>
      </c>
      <c r="E222" s="215" t="s">
        <v>1</v>
      </c>
      <c r="F222" s="216" t="s">
        <v>339</v>
      </c>
      <c r="G222" s="214"/>
      <c r="H222" s="215" t="s">
        <v>1</v>
      </c>
      <c r="I222" s="217"/>
      <c r="J222" s="214"/>
      <c r="K222" s="214"/>
      <c r="L222" s="218"/>
      <c r="M222" s="219"/>
      <c r="N222" s="220"/>
      <c r="O222" s="220"/>
      <c r="P222" s="220"/>
      <c r="Q222" s="220"/>
      <c r="R222" s="220"/>
      <c r="S222" s="220"/>
      <c r="T222" s="221"/>
      <c r="AT222" s="222" t="s">
        <v>188</v>
      </c>
      <c r="AU222" s="222" t="s">
        <v>89</v>
      </c>
      <c r="AV222" s="13" t="s">
        <v>6</v>
      </c>
      <c r="AW222" s="13" t="s">
        <v>35</v>
      </c>
      <c r="AX222" s="13" t="s">
        <v>81</v>
      </c>
      <c r="AY222" s="222" t="s">
        <v>180</v>
      </c>
    </row>
    <row r="223" spans="2:51" s="12" customFormat="1" ht="11.25">
      <c r="B223" s="201"/>
      <c r="C223" s="202"/>
      <c r="D223" s="203" t="s">
        <v>188</v>
      </c>
      <c r="E223" s="204" t="s">
        <v>1</v>
      </c>
      <c r="F223" s="205" t="s">
        <v>340</v>
      </c>
      <c r="G223" s="202"/>
      <c r="H223" s="206">
        <v>3.27</v>
      </c>
      <c r="I223" s="207"/>
      <c r="J223" s="202"/>
      <c r="K223" s="202"/>
      <c r="L223" s="208"/>
      <c r="M223" s="209"/>
      <c r="N223" s="210"/>
      <c r="O223" s="210"/>
      <c r="P223" s="210"/>
      <c r="Q223" s="210"/>
      <c r="R223" s="210"/>
      <c r="S223" s="210"/>
      <c r="T223" s="211"/>
      <c r="AT223" s="212" t="s">
        <v>188</v>
      </c>
      <c r="AU223" s="212" t="s">
        <v>89</v>
      </c>
      <c r="AV223" s="12" t="s">
        <v>89</v>
      </c>
      <c r="AW223" s="12" t="s">
        <v>35</v>
      </c>
      <c r="AX223" s="12" t="s">
        <v>81</v>
      </c>
      <c r="AY223" s="212" t="s">
        <v>180</v>
      </c>
    </row>
    <row r="224" spans="2:51" s="12" customFormat="1" ht="11.25">
      <c r="B224" s="201"/>
      <c r="C224" s="202"/>
      <c r="D224" s="203" t="s">
        <v>188</v>
      </c>
      <c r="E224" s="204" t="s">
        <v>1</v>
      </c>
      <c r="F224" s="205" t="s">
        <v>341</v>
      </c>
      <c r="G224" s="202"/>
      <c r="H224" s="206">
        <v>0.36</v>
      </c>
      <c r="I224" s="207"/>
      <c r="J224" s="202"/>
      <c r="K224" s="202"/>
      <c r="L224" s="208"/>
      <c r="M224" s="209"/>
      <c r="N224" s="210"/>
      <c r="O224" s="210"/>
      <c r="P224" s="210"/>
      <c r="Q224" s="210"/>
      <c r="R224" s="210"/>
      <c r="S224" s="210"/>
      <c r="T224" s="211"/>
      <c r="AT224" s="212" t="s">
        <v>188</v>
      </c>
      <c r="AU224" s="212" t="s">
        <v>89</v>
      </c>
      <c r="AV224" s="12" t="s">
        <v>89</v>
      </c>
      <c r="AW224" s="12" t="s">
        <v>35</v>
      </c>
      <c r="AX224" s="12" t="s">
        <v>81</v>
      </c>
      <c r="AY224" s="212" t="s">
        <v>180</v>
      </c>
    </row>
    <row r="225" spans="2:51" s="15" customFormat="1" ht="11.25">
      <c r="B225" s="234"/>
      <c r="C225" s="235"/>
      <c r="D225" s="203" t="s">
        <v>188</v>
      </c>
      <c r="E225" s="236" t="s">
        <v>111</v>
      </c>
      <c r="F225" s="237" t="s">
        <v>231</v>
      </c>
      <c r="G225" s="235"/>
      <c r="H225" s="238">
        <v>3.63</v>
      </c>
      <c r="I225" s="239"/>
      <c r="J225" s="235"/>
      <c r="K225" s="235"/>
      <c r="L225" s="240"/>
      <c r="M225" s="241"/>
      <c r="N225" s="242"/>
      <c r="O225" s="242"/>
      <c r="P225" s="242"/>
      <c r="Q225" s="242"/>
      <c r="R225" s="242"/>
      <c r="S225" s="242"/>
      <c r="T225" s="243"/>
      <c r="AT225" s="244" t="s">
        <v>188</v>
      </c>
      <c r="AU225" s="244" t="s">
        <v>89</v>
      </c>
      <c r="AV225" s="15" t="s">
        <v>94</v>
      </c>
      <c r="AW225" s="15" t="s">
        <v>35</v>
      </c>
      <c r="AX225" s="15" t="s">
        <v>6</v>
      </c>
      <c r="AY225" s="244" t="s">
        <v>180</v>
      </c>
    </row>
    <row r="226" spans="2:65" s="1" customFormat="1" ht="14.45" customHeight="1">
      <c r="B226" s="34"/>
      <c r="C226" s="188" t="s">
        <v>342</v>
      </c>
      <c r="D226" s="188" t="s">
        <v>182</v>
      </c>
      <c r="E226" s="189" t="s">
        <v>343</v>
      </c>
      <c r="F226" s="190" t="s">
        <v>344</v>
      </c>
      <c r="G226" s="191" t="s">
        <v>185</v>
      </c>
      <c r="H226" s="192">
        <v>3.63</v>
      </c>
      <c r="I226" s="193"/>
      <c r="J226" s="194">
        <f>ROUND(I226*H226,1)</f>
        <v>0</v>
      </c>
      <c r="K226" s="190" t="s">
        <v>186</v>
      </c>
      <c r="L226" s="38"/>
      <c r="M226" s="195" t="s">
        <v>1</v>
      </c>
      <c r="N226" s="196" t="s">
        <v>46</v>
      </c>
      <c r="O226" s="66"/>
      <c r="P226" s="197">
        <f>O226*H226</f>
        <v>0</v>
      </c>
      <c r="Q226" s="197">
        <v>0</v>
      </c>
      <c r="R226" s="197">
        <f>Q226*H226</f>
        <v>0</v>
      </c>
      <c r="S226" s="197">
        <v>0</v>
      </c>
      <c r="T226" s="198">
        <f>S226*H226</f>
        <v>0</v>
      </c>
      <c r="AR226" s="199" t="s">
        <v>94</v>
      </c>
      <c r="AT226" s="199" t="s">
        <v>182</v>
      </c>
      <c r="AU226" s="199" t="s">
        <v>89</v>
      </c>
      <c r="AY226" s="17" t="s">
        <v>180</v>
      </c>
      <c r="BE226" s="200">
        <f>IF(N226="základní",J226,0)</f>
        <v>0</v>
      </c>
      <c r="BF226" s="200">
        <f>IF(N226="snížená",J226,0)</f>
        <v>0</v>
      </c>
      <c r="BG226" s="200">
        <f>IF(N226="zákl. přenesená",J226,0)</f>
        <v>0</v>
      </c>
      <c r="BH226" s="200">
        <f>IF(N226="sníž. přenesená",J226,0)</f>
        <v>0</v>
      </c>
      <c r="BI226" s="200">
        <f>IF(N226="nulová",J226,0)</f>
        <v>0</v>
      </c>
      <c r="BJ226" s="17" t="s">
        <v>6</v>
      </c>
      <c r="BK226" s="200">
        <f>ROUND(I226*H226,1)</f>
        <v>0</v>
      </c>
      <c r="BL226" s="17" t="s">
        <v>94</v>
      </c>
      <c r="BM226" s="199" t="s">
        <v>345</v>
      </c>
    </row>
    <row r="227" spans="2:51" s="12" customFormat="1" ht="11.25">
      <c r="B227" s="201"/>
      <c r="C227" s="202"/>
      <c r="D227" s="203" t="s">
        <v>188</v>
      </c>
      <c r="E227" s="204" t="s">
        <v>1</v>
      </c>
      <c r="F227" s="205" t="s">
        <v>111</v>
      </c>
      <c r="G227" s="202"/>
      <c r="H227" s="206">
        <v>3.63</v>
      </c>
      <c r="I227" s="207"/>
      <c r="J227" s="202"/>
      <c r="K227" s="202"/>
      <c r="L227" s="208"/>
      <c r="M227" s="209"/>
      <c r="N227" s="210"/>
      <c r="O227" s="210"/>
      <c r="P227" s="210"/>
      <c r="Q227" s="210"/>
      <c r="R227" s="210"/>
      <c r="S227" s="210"/>
      <c r="T227" s="211"/>
      <c r="AT227" s="212" t="s">
        <v>188</v>
      </c>
      <c r="AU227" s="212" t="s">
        <v>89</v>
      </c>
      <c r="AV227" s="12" t="s">
        <v>89</v>
      </c>
      <c r="AW227" s="12" t="s">
        <v>35</v>
      </c>
      <c r="AX227" s="12" t="s">
        <v>6</v>
      </c>
      <c r="AY227" s="212" t="s">
        <v>180</v>
      </c>
    </row>
    <row r="228" spans="2:63" s="11" customFormat="1" ht="22.9" customHeight="1">
      <c r="B228" s="172"/>
      <c r="C228" s="173"/>
      <c r="D228" s="174" t="s">
        <v>80</v>
      </c>
      <c r="E228" s="186" t="s">
        <v>203</v>
      </c>
      <c r="F228" s="186" t="s">
        <v>346</v>
      </c>
      <c r="G228" s="173"/>
      <c r="H228" s="173"/>
      <c r="I228" s="176"/>
      <c r="J228" s="187">
        <f>BK228</f>
        <v>0</v>
      </c>
      <c r="K228" s="173"/>
      <c r="L228" s="178"/>
      <c r="M228" s="179"/>
      <c r="N228" s="180"/>
      <c r="O228" s="180"/>
      <c r="P228" s="181">
        <f>SUM(P229:P233)</f>
        <v>0</v>
      </c>
      <c r="Q228" s="180"/>
      <c r="R228" s="181">
        <f>SUM(R229:R233)</f>
        <v>29.192526000000004</v>
      </c>
      <c r="S228" s="180"/>
      <c r="T228" s="182">
        <f>SUM(T229:T233)</f>
        <v>0</v>
      </c>
      <c r="AR228" s="183" t="s">
        <v>6</v>
      </c>
      <c r="AT228" s="184" t="s">
        <v>80</v>
      </c>
      <c r="AU228" s="184" t="s">
        <v>6</v>
      </c>
      <c r="AY228" s="183" t="s">
        <v>180</v>
      </c>
      <c r="BK228" s="185">
        <f>SUM(BK229:BK233)</f>
        <v>0</v>
      </c>
    </row>
    <row r="229" spans="2:65" s="1" customFormat="1" ht="21.6" customHeight="1">
      <c r="B229" s="34"/>
      <c r="C229" s="188" t="s">
        <v>347</v>
      </c>
      <c r="D229" s="188" t="s">
        <v>182</v>
      </c>
      <c r="E229" s="189" t="s">
        <v>348</v>
      </c>
      <c r="F229" s="190" t="s">
        <v>349</v>
      </c>
      <c r="G229" s="191" t="s">
        <v>185</v>
      </c>
      <c r="H229" s="192">
        <v>147.437</v>
      </c>
      <c r="I229" s="193"/>
      <c r="J229" s="194">
        <f>ROUND(I229*H229,1)</f>
        <v>0</v>
      </c>
      <c r="K229" s="190" t="s">
        <v>186</v>
      </c>
      <c r="L229" s="38"/>
      <c r="M229" s="195" t="s">
        <v>1</v>
      </c>
      <c r="N229" s="196" t="s">
        <v>46</v>
      </c>
      <c r="O229" s="66"/>
      <c r="P229" s="197">
        <f>O229*H229</f>
        <v>0</v>
      </c>
      <c r="Q229" s="197">
        <v>0.198</v>
      </c>
      <c r="R229" s="197">
        <f>Q229*H229</f>
        <v>29.192526000000004</v>
      </c>
      <c r="S229" s="197">
        <v>0</v>
      </c>
      <c r="T229" s="198">
        <f>S229*H229</f>
        <v>0</v>
      </c>
      <c r="AR229" s="199" t="s">
        <v>94</v>
      </c>
      <c r="AT229" s="199" t="s">
        <v>182</v>
      </c>
      <c r="AU229" s="199" t="s">
        <v>89</v>
      </c>
      <c r="AY229" s="17" t="s">
        <v>180</v>
      </c>
      <c r="BE229" s="200">
        <f>IF(N229="základní",J229,0)</f>
        <v>0</v>
      </c>
      <c r="BF229" s="200">
        <f>IF(N229="snížená",J229,0)</f>
        <v>0</v>
      </c>
      <c r="BG229" s="200">
        <f>IF(N229="zákl. přenesená",J229,0)</f>
        <v>0</v>
      </c>
      <c r="BH229" s="200">
        <f>IF(N229="sníž. přenesená",J229,0)</f>
        <v>0</v>
      </c>
      <c r="BI229" s="200">
        <f>IF(N229="nulová",J229,0)</f>
        <v>0</v>
      </c>
      <c r="BJ229" s="17" t="s">
        <v>6</v>
      </c>
      <c r="BK229" s="200">
        <f>ROUND(I229*H229,1)</f>
        <v>0</v>
      </c>
      <c r="BL229" s="17" t="s">
        <v>94</v>
      </c>
      <c r="BM229" s="199" t="s">
        <v>350</v>
      </c>
    </row>
    <row r="230" spans="2:51" s="12" customFormat="1" ht="11.25">
      <c r="B230" s="201"/>
      <c r="C230" s="202"/>
      <c r="D230" s="203" t="s">
        <v>188</v>
      </c>
      <c r="E230" s="204" t="s">
        <v>1</v>
      </c>
      <c r="F230" s="205" t="s">
        <v>351</v>
      </c>
      <c r="G230" s="202"/>
      <c r="H230" s="206">
        <v>7.181</v>
      </c>
      <c r="I230" s="207"/>
      <c r="J230" s="202"/>
      <c r="K230" s="202"/>
      <c r="L230" s="208"/>
      <c r="M230" s="209"/>
      <c r="N230" s="210"/>
      <c r="O230" s="210"/>
      <c r="P230" s="210"/>
      <c r="Q230" s="210"/>
      <c r="R230" s="210"/>
      <c r="S230" s="210"/>
      <c r="T230" s="211"/>
      <c r="AT230" s="212" t="s">
        <v>188</v>
      </c>
      <c r="AU230" s="212" t="s">
        <v>89</v>
      </c>
      <c r="AV230" s="12" t="s">
        <v>89</v>
      </c>
      <c r="AW230" s="12" t="s">
        <v>35</v>
      </c>
      <c r="AX230" s="12" t="s">
        <v>81</v>
      </c>
      <c r="AY230" s="212" t="s">
        <v>180</v>
      </c>
    </row>
    <row r="231" spans="2:51" s="12" customFormat="1" ht="11.25">
      <c r="B231" s="201"/>
      <c r="C231" s="202"/>
      <c r="D231" s="203" t="s">
        <v>188</v>
      </c>
      <c r="E231" s="204" t="s">
        <v>1</v>
      </c>
      <c r="F231" s="205" t="s">
        <v>352</v>
      </c>
      <c r="G231" s="202"/>
      <c r="H231" s="206">
        <v>134.256</v>
      </c>
      <c r="I231" s="207"/>
      <c r="J231" s="202"/>
      <c r="K231" s="202"/>
      <c r="L231" s="208"/>
      <c r="M231" s="209"/>
      <c r="N231" s="210"/>
      <c r="O231" s="210"/>
      <c r="P231" s="210"/>
      <c r="Q231" s="210"/>
      <c r="R231" s="210"/>
      <c r="S231" s="210"/>
      <c r="T231" s="211"/>
      <c r="AT231" s="212" t="s">
        <v>188</v>
      </c>
      <c r="AU231" s="212" t="s">
        <v>89</v>
      </c>
      <c r="AV231" s="12" t="s">
        <v>89</v>
      </c>
      <c r="AW231" s="12" t="s">
        <v>35</v>
      </c>
      <c r="AX231" s="12" t="s">
        <v>81</v>
      </c>
      <c r="AY231" s="212" t="s">
        <v>180</v>
      </c>
    </row>
    <row r="232" spans="2:51" s="12" customFormat="1" ht="11.25">
      <c r="B232" s="201"/>
      <c r="C232" s="202"/>
      <c r="D232" s="203" t="s">
        <v>188</v>
      </c>
      <c r="E232" s="204" t="s">
        <v>1</v>
      </c>
      <c r="F232" s="205" t="s">
        <v>353</v>
      </c>
      <c r="G232" s="202"/>
      <c r="H232" s="206">
        <v>6</v>
      </c>
      <c r="I232" s="207"/>
      <c r="J232" s="202"/>
      <c r="K232" s="202"/>
      <c r="L232" s="208"/>
      <c r="M232" s="209"/>
      <c r="N232" s="210"/>
      <c r="O232" s="210"/>
      <c r="P232" s="210"/>
      <c r="Q232" s="210"/>
      <c r="R232" s="210"/>
      <c r="S232" s="210"/>
      <c r="T232" s="211"/>
      <c r="AT232" s="212" t="s">
        <v>188</v>
      </c>
      <c r="AU232" s="212" t="s">
        <v>89</v>
      </c>
      <c r="AV232" s="12" t="s">
        <v>89</v>
      </c>
      <c r="AW232" s="12" t="s">
        <v>35</v>
      </c>
      <c r="AX232" s="12" t="s">
        <v>81</v>
      </c>
      <c r="AY232" s="212" t="s">
        <v>180</v>
      </c>
    </row>
    <row r="233" spans="2:51" s="15" customFormat="1" ht="11.25">
      <c r="B233" s="234"/>
      <c r="C233" s="235"/>
      <c r="D233" s="203" t="s">
        <v>188</v>
      </c>
      <c r="E233" s="236" t="s">
        <v>97</v>
      </c>
      <c r="F233" s="237" t="s">
        <v>231</v>
      </c>
      <c r="G233" s="235"/>
      <c r="H233" s="238">
        <v>147.437</v>
      </c>
      <c r="I233" s="239"/>
      <c r="J233" s="235"/>
      <c r="K233" s="235"/>
      <c r="L233" s="240"/>
      <c r="M233" s="241"/>
      <c r="N233" s="242"/>
      <c r="O233" s="242"/>
      <c r="P233" s="242"/>
      <c r="Q233" s="242"/>
      <c r="R233" s="242"/>
      <c r="S233" s="242"/>
      <c r="T233" s="243"/>
      <c r="AT233" s="244" t="s">
        <v>188</v>
      </c>
      <c r="AU233" s="244" t="s">
        <v>89</v>
      </c>
      <c r="AV233" s="15" t="s">
        <v>94</v>
      </c>
      <c r="AW233" s="15" t="s">
        <v>35</v>
      </c>
      <c r="AX233" s="15" t="s">
        <v>6</v>
      </c>
      <c r="AY233" s="244" t="s">
        <v>180</v>
      </c>
    </row>
    <row r="234" spans="2:63" s="11" customFormat="1" ht="22.9" customHeight="1">
      <c r="B234" s="172"/>
      <c r="C234" s="173"/>
      <c r="D234" s="174" t="s">
        <v>80</v>
      </c>
      <c r="E234" s="186" t="s">
        <v>209</v>
      </c>
      <c r="F234" s="186" t="s">
        <v>354</v>
      </c>
      <c r="G234" s="173"/>
      <c r="H234" s="173"/>
      <c r="I234" s="176"/>
      <c r="J234" s="187">
        <f>BK234</f>
        <v>0</v>
      </c>
      <c r="K234" s="173"/>
      <c r="L234" s="178"/>
      <c r="M234" s="179"/>
      <c r="N234" s="180"/>
      <c r="O234" s="180"/>
      <c r="P234" s="181">
        <f>SUM(P235:P255)</f>
        <v>0</v>
      </c>
      <c r="Q234" s="180"/>
      <c r="R234" s="181">
        <f>SUM(R235:R255)</f>
        <v>8.376168119999999</v>
      </c>
      <c r="S234" s="180"/>
      <c r="T234" s="182">
        <f>SUM(T235:T255)</f>
        <v>0</v>
      </c>
      <c r="AR234" s="183" t="s">
        <v>6</v>
      </c>
      <c r="AT234" s="184" t="s">
        <v>80</v>
      </c>
      <c r="AU234" s="184" t="s">
        <v>6</v>
      </c>
      <c r="AY234" s="183" t="s">
        <v>180</v>
      </c>
      <c r="BK234" s="185">
        <f>SUM(BK235:BK255)</f>
        <v>0</v>
      </c>
    </row>
    <row r="235" spans="2:65" s="1" customFormat="1" ht="21.6" customHeight="1">
      <c r="B235" s="34"/>
      <c r="C235" s="188" t="s">
        <v>355</v>
      </c>
      <c r="D235" s="188" t="s">
        <v>182</v>
      </c>
      <c r="E235" s="189" t="s">
        <v>356</v>
      </c>
      <c r="F235" s="190" t="s">
        <v>357</v>
      </c>
      <c r="G235" s="191" t="s">
        <v>185</v>
      </c>
      <c r="H235" s="192">
        <v>108.325</v>
      </c>
      <c r="I235" s="193"/>
      <c r="J235" s="194">
        <f>ROUND(I235*H235,1)</f>
        <v>0</v>
      </c>
      <c r="K235" s="190" t="s">
        <v>186</v>
      </c>
      <c r="L235" s="38"/>
      <c r="M235" s="195" t="s">
        <v>1</v>
      </c>
      <c r="N235" s="196" t="s">
        <v>46</v>
      </c>
      <c r="O235" s="66"/>
      <c r="P235" s="197">
        <f>O235*H235</f>
        <v>0</v>
      </c>
      <c r="Q235" s="197">
        <v>0.0181</v>
      </c>
      <c r="R235" s="197">
        <f>Q235*H235</f>
        <v>1.9606825</v>
      </c>
      <c r="S235" s="197">
        <v>0</v>
      </c>
      <c r="T235" s="198">
        <f>S235*H235</f>
        <v>0</v>
      </c>
      <c r="AR235" s="199" t="s">
        <v>94</v>
      </c>
      <c r="AT235" s="199" t="s">
        <v>182</v>
      </c>
      <c r="AU235" s="199" t="s">
        <v>89</v>
      </c>
      <c r="AY235" s="17" t="s">
        <v>180</v>
      </c>
      <c r="BE235" s="200">
        <f>IF(N235="základní",J235,0)</f>
        <v>0</v>
      </c>
      <c r="BF235" s="200">
        <f>IF(N235="snížená",J235,0)</f>
        <v>0</v>
      </c>
      <c r="BG235" s="200">
        <f>IF(N235="zákl. přenesená",J235,0)</f>
        <v>0</v>
      </c>
      <c r="BH235" s="200">
        <f>IF(N235="sníž. přenesená",J235,0)</f>
        <v>0</v>
      </c>
      <c r="BI235" s="200">
        <f>IF(N235="nulová",J235,0)</f>
        <v>0</v>
      </c>
      <c r="BJ235" s="17" t="s">
        <v>6</v>
      </c>
      <c r="BK235" s="200">
        <f>ROUND(I235*H235,1)</f>
        <v>0</v>
      </c>
      <c r="BL235" s="17" t="s">
        <v>94</v>
      </c>
      <c r="BM235" s="199" t="s">
        <v>358</v>
      </c>
    </row>
    <row r="236" spans="2:51" s="12" customFormat="1" ht="11.25">
      <c r="B236" s="201"/>
      <c r="C236" s="202"/>
      <c r="D236" s="203" t="s">
        <v>188</v>
      </c>
      <c r="E236" s="204" t="s">
        <v>1</v>
      </c>
      <c r="F236" s="205" t="s">
        <v>359</v>
      </c>
      <c r="G236" s="202"/>
      <c r="H236" s="206">
        <v>108.325</v>
      </c>
      <c r="I236" s="207"/>
      <c r="J236" s="202"/>
      <c r="K236" s="202"/>
      <c r="L236" s="208"/>
      <c r="M236" s="209"/>
      <c r="N236" s="210"/>
      <c r="O236" s="210"/>
      <c r="P236" s="210"/>
      <c r="Q236" s="210"/>
      <c r="R236" s="210"/>
      <c r="S236" s="210"/>
      <c r="T236" s="211"/>
      <c r="AT236" s="212" t="s">
        <v>188</v>
      </c>
      <c r="AU236" s="212" t="s">
        <v>89</v>
      </c>
      <c r="AV236" s="12" t="s">
        <v>89</v>
      </c>
      <c r="AW236" s="12" t="s">
        <v>35</v>
      </c>
      <c r="AX236" s="12" t="s">
        <v>6</v>
      </c>
      <c r="AY236" s="212" t="s">
        <v>180</v>
      </c>
    </row>
    <row r="237" spans="2:65" s="1" customFormat="1" ht="32.45" customHeight="1">
      <c r="B237" s="34"/>
      <c r="C237" s="188" t="s">
        <v>360</v>
      </c>
      <c r="D237" s="188" t="s">
        <v>182</v>
      </c>
      <c r="E237" s="189" t="s">
        <v>361</v>
      </c>
      <c r="F237" s="190" t="s">
        <v>362</v>
      </c>
      <c r="G237" s="191" t="s">
        <v>185</v>
      </c>
      <c r="H237" s="192">
        <v>216.65</v>
      </c>
      <c r="I237" s="193"/>
      <c r="J237" s="194">
        <f>ROUND(I237*H237,1)</f>
        <v>0</v>
      </c>
      <c r="K237" s="190" t="s">
        <v>186</v>
      </c>
      <c r="L237" s="38"/>
      <c r="M237" s="195" t="s">
        <v>1</v>
      </c>
      <c r="N237" s="196" t="s">
        <v>46</v>
      </c>
      <c r="O237" s="66"/>
      <c r="P237" s="197">
        <f>O237*H237</f>
        <v>0</v>
      </c>
      <c r="Q237" s="197">
        <v>0.00525</v>
      </c>
      <c r="R237" s="197">
        <f>Q237*H237</f>
        <v>1.1374125000000002</v>
      </c>
      <c r="S237" s="197">
        <v>0</v>
      </c>
      <c r="T237" s="198">
        <f>S237*H237</f>
        <v>0</v>
      </c>
      <c r="AR237" s="199" t="s">
        <v>94</v>
      </c>
      <c r="AT237" s="199" t="s">
        <v>182</v>
      </c>
      <c r="AU237" s="199" t="s">
        <v>89</v>
      </c>
      <c r="AY237" s="17" t="s">
        <v>180</v>
      </c>
      <c r="BE237" s="200">
        <f>IF(N237="základní",J237,0)</f>
        <v>0</v>
      </c>
      <c r="BF237" s="200">
        <f>IF(N237="snížená",J237,0)</f>
        <v>0</v>
      </c>
      <c r="BG237" s="200">
        <f>IF(N237="zákl. přenesená",J237,0)</f>
        <v>0</v>
      </c>
      <c r="BH237" s="200">
        <f>IF(N237="sníž. přenesená",J237,0)</f>
        <v>0</v>
      </c>
      <c r="BI237" s="200">
        <f>IF(N237="nulová",J237,0)</f>
        <v>0</v>
      </c>
      <c r="BJ237" s="17" t="s">
        <v>6</v>
      </c>
      <c r="BK237" s="200">
        <f>ROUND(I237*H237,1)</f>
        <v>0</v>
      </c>
      <c r="BL237" s="17" t="s">
        <v>94</v>
      </c>
      <c r="BM237" s="199" t="s">
        <v>363</v>
      </c>
    </row>
    <row r="238" spans="2:51" s="12" customFormat="1" ht="11.25">
      <c r="B238" s="201"/>
      <c r="C238" s="202"/>
      <c r="D238" s="203" t="s">
        <v>188</v>
      </c>
      <c r="E238" s="204" t="s">
        <v>1</v>
      </c>
      <c r="F238" s="205" t="s">
        <v>364</v>
      </c>
      <c r="G238" s="202"/>
      <c r="H238" s="206">
        <v>216.65</v>
      </c>
      <c r="I238" s="207"/>
      <c r="J238" s="202"/>
      <c r="K238" s="202"/>
      <c r="L238" s="208"/>
      <c r="M238" s="209"/>
      <c r="N238" s="210"/>
      <c r="O238" s="210"/>
      <c r="P238" s="210"/>
      <c r="Q238" s="210"/>
      <c r="R238" s="210"/>
      <c r="S238" s="210"/>
      <c r="T238" s="211"/>
      <c r="AT238" s="212" t="s">
        <v>188</v>
      </c>
      <c r="AU238" s="212" t="s">
        <v>89</v>
      </c>
      <c r="AV238" s="12" t="s">
        <v>89</v>
      </c>
      <c r="AW238" s="12" t="s">
        <v>35</v>
      </c>
      <c r="AX238" s="12" t="s">
        <v>6</v>
      </c>
      <c r="AY238" s="212" t="s">
        <v>180</v>
      </c>
    </row>
    <row r="239" spans="2:65" s="1" customFormat="1" ht="21.6" customHeight="1">
      <c r="B239" s="34"/>
      <c r="C239" s="188" t="s">
        <v>365</v>
      </c>
      <c r="D239" s="188" t="s">
        <v>182</v>
      </c>
      <c r="E239" s="189" t="s">
        <v>366</v>
      </c>
      <c r="F239" s="190" t="s">
        <v>367</v>
      </c>
      <c r="G239" s="191" t="s">
        <v>196</v>
      </c>
      <c r="H239" s="192">
        <v>0.727</v>
      </c>
      <c r="I239" s="193"/>
      <c r="J239" s="194">
        <f>ROUND(I239*H239,1)</f>
        <v>0</v>
      </c>
      <c r="K239" s="190" t="s">
        <v>186</v>
      </c>
      <c r="L239" s="38"/>
      <c r="M239" s="195" t="s">
        <v>1</v>
      </c>
      <c r="N239" s="196" t="s">
        <v>46</v>
      </c>
      <c r="O239" s="66"/>
      <c r="P239" s="197">
        <f>O239*H239</f>
        <v>0</v>
      </c>
      <c r="Q239" s="197">
        <v>2.25634</v>
      </c>
      <c r="R239" s="197">
        <f>Q239*H239</f>
        <v>1.6403591799999997</v>
      </c>
      <c r="S239" s="197">
        <v>0</v>
      </c>
      <c r="T239" s="198">
        <f>S239*H239</f>
        <v>0</v>
      </c>
      <c r="AR239" s="199" t="s">
        <v>94</v>
      </c>
      <c r="AT239" s="199" t="s">
        <v>182</v>
      </c>
      <c r="AU239" s="199" t="s">
        <v>89</v>
      </c>
      <c r="AY239" s="17" t="s">
        <v>180</v>
      </c>
      <c r="BE239" s="200">
        <f>IF(N239="základní",J239,0)</f>
        <v>0</v>
      </c>
      <c r="BF239" s="200">
        <f>IF(N239="snížená",J239,0)</f>
        <v>0</v>
      </c>
      <c r="BG239" s="200">
        <f>IF(N239="zákl. přenesená",J239,0)</f>
        <v>0</v>
      </c>
      <c r="BH239" s="200">
        <f>IF(N239="sníž. přenesená",J239,0)</f>
        <v>0</v>
      </c>
      <c r="BI239" s="200">
        <f>IF(N239="nulová",J239,0)</f>
        <v>0</v>
      </c>
      <c r="BJ239" s="17" t="s">
        <v>6</v>
      </c>
      <c r="BK239" s="200">
        <f>ROUND(I239*H239,1)</f>
        <v>0</v>
      </c>
      <c r="BL239" s="17" t="s">
        <v>94</v>
      </c>
      <c r="BM239" s="199" t="s">
        <v>368</v>
      </c>
    </row>
    <row r="240" spans="2:51" s="13" customFormat="1" ht="11.25">
      <c r="B240" s="213"/>
      <c r="C240" s="214"/>
      <c r="D240" s="203" t="s">
        <v>188</v>
      </c>
      <c r="E240" s="215" t="s">
        <v>1</v>
      </c>
      <c r="F240" s="216" t="s">
        <v>369</v>
      </c>
      <c r="G240" s="214"/>
      <c r="H240" s="215" t="s">
        <v>1</v>
      </c>
      <c r="I240" s="217"/>
      <c r="J240" s="214"/>
      <c r="K240" s="214"/>
      <c r="L240" s="218"/>
      <c r="M240" s="219"/>
      <c r="N240" s="220"/>
      <c r="O240" s="220"/>
      <c r="P240" s="220"/>
      <c r="Q240" s="220"/>
      <c r="R240" s="220"/>
      <c r="S240" s="220"/>
      <c r="T240" s="221"/>
      <c r="AT240" s="222" t="s">
        <v>188</v>
      </c>
      <c r="AU240" s="222" t="s">
        <v>89</v>
      </c>
      <c r="AV240" s="13" t="s">
        <v>6</v>
      </c>
      <c r="AW240" s="13" t="s">
        <v>35</v>
      </c>
      <c r="AX240" s="13" t="s">
        <v>81</v>
      </c>
      <c r="AY240" s="222" t="s">
        <v>180</v>
      </c>
    </row>
    <row r="241" spans="2:51" s="12" customFormat="1" ht="11.25">
      <c r="B241" s="201"/>
      <c r="C241" s="202"/>
      <c r="D241" s="203" t="s">
        <v>188</v>
      </c>
      <c r="E241" s="204" t="s">
        <v>107</v>
      </c>
      <c r="F241" s="205" t="s">
        <v>370</v>
      </c>
      <c r="G241" s="202"/>
      <c r="H241" s="206">
        <v>0.727</v>
      </c>
      <c r="I241" s="207"/>
      <c r="J241" s="202"/>
      <c r="K241" s="202"/>
      <c r="L241" s="208"/>
      <c r="M241" s="209"/>
      <c r="N241" s="210"/>
      <c r="O241" s="210"/>
      <c r="P241" s="210"/>
      <c r="Q241" s="210"/>
      <c r="R241" s="210"/>
      <c r="S241" s="210"/>
      <c r="T241" s="211"/>
      <c r="AT241" s="212" t="s">
        <v>188</v>
      </c>
      <c r="AU241" s="212" t="s">
        <v>89</v>
      </c>
      <c r="AV241" s="12" t="s">
        <v>89</v>
      </c>
      <c r="AW241" s="12" t="s">
        <v>35</v>
      </c>
      <c r="AX241" s="12" t="s">
        <v>6</v>
      </c>
      <c r="AY241" s="212" t="s">
        <v>180</v>
      </c>
    </row>
    <row r="242" spans="2:65" s="1" customFormat="1" ht="21.6" customHeight="1">
      <c r="B242" s="34"/>
      <c r="C242" s="188" t="s">
        <v>371</v>
      </c>
      <c r="D242" s="188" t="s">
        <v>182</v>
      </c>
      <c r="E242" s="189" t="s">
        <v>372</v>
      </c>
      <c r="F242" s="190" t="s">
        <v>373</v>
      </c>
      <c r="G242" s="191" t="s">
        <v>196</v>
      </c>
      <c r="H242" s="192">
        <v>1.091</v>
      </c>
      <c r="I242" s="193"/>
      <c r="J242" s="194">
        <f>ROUND(I242*H242,1)</f>
        <v>0</v>
      </c>
      <c r="K242" s="190" t="s">
        <v>186</v>
      </c>
      <c r="L242" s="38"/>
      <c r="M242" s="195" t="s">
        <v>1</v>
      </c>
      <c r="N242" s="196" t="s">
        <v>46</v>
      </c>
      <c r="O242" s="66"/>
      <c r="P242" s="197">
        <f>O242*H242</f>
        <v>0</v>
      </c>
      <c r="Q242" s="197">
        <v>2.25634</v>
      </c>
      <c r="R242" s="197">
        <f>Q242*H242</f>
        <v>2.4616669399999997</v>
      </c>
      <c r="S242" s="197">
        <v>0</v>
      </c>
      <c r="T242" s="198">
        <f>S242*H242</f>
        <v>0</v>
      </c>
      <c r="AR242" s="199" t="s">
        <v>94</v>
      </c>
      <c r="AT242" s="199" t="s">
        <v>182</v>
      </c>
      <c r="AU242" s="199" t="s">
        <v>89</v>
      </c>
      <c r="AY242" s="17" t="s">
        <v>180</v>
      </c>
      <c r="BE242" s="200">
        <f>IF(N242="základní",J242,0)</f>
        <v>0</v>
      </c>
      <c r="BF242" s="200">
        <f>IF(N242="snížená",J242,0)</f>
        <v>0</v>
      </c>
      <c r="BG242" s="200">
        <f>IF(N242="zákl. přenesená",J242,0)</f>
        <v>0</v>
      </c>
      <c r="BH242" s="200">
        <f>IF(N242="sníž. přenesená",J242,0)</f>
        <v>0</v>
      </c>
      <c r="BI242" s="200">
        <f>IF(N242="nulová",J242,0)</f>
        <v>0</v>
      </c>
      <c r="BJ242" s="17" t="s">
        <v>6</v>
      </c>
      <c r="BK242" s="200">
        <f>ROUND(I242*H242,1)</f>
        <v>0</v>
      </c>
      <c r="BL242" s="17" t="s">
        <v>94</v>
      </c>
      <c r="BM242" s="199" t="s">
        <v>374</v>
      </c>
    </row>
    <row r="243" spans="2:51" s="13" customFormat="1" ht="11.25">
      <c r="B243" s="213"/>
      <c r="C243" s="214"/>
      <c r="D243" s="203" t="s">
        <v>188</v>
      </c>
      <c r="E243" s="215" t="s">
        <v>1</v>
      </c>
      <c r="F243" s="216" t="s">
        <v>375</v>
      </c>
      <c r="G243" s="214"/>
      <c r="H243" s="215" t="s">
        <v>1</v>
      </c>
      <c r="I243" s="217"/>
      <c r="J243" s="214"/>
      <c r="K243" s="214"/>
      <c r="L243" s="218"/>
      <c r="M243" s="219"/>
      <c r="N243" s="220"/>
      <c r="O243" s="220"/>
      <c r="P243" s="220"/>
      <c r="Q243" s="220"/>
      <c r="R243" s="220"/>
      <c r="S243" s="220"/>
      <c r="T243" s="221"/>
      <c r="AT243" s="222" t="s">
        <v>188</v>
      </c>
      <c r="AU243" s="222" t="s">
        <v>89</v>
      </c>
      <c r="AV243" s="13" t="s">
        <v>6</v>
      </c>
      <c r="AW243" s="13" t="s">
        <v>35</v>
      </c>
      <c r="AX243" s="13" t="s">
        <v>81</v>
      </c>
      <c r="AY243" s="222" t="s">
        <v>180</v>
      </c>
    </row>
    <row r="244" spans="2:51" s="12" customFormat="1" ht="11.25">
      <c r="B244" s="201"/>
      <c r="C244" s="202"/>
      <c r="D244" s="203" t="s">
        <v>188</v>
      </c>
      <c r="E244" s="204" t="s">
        <v>109</v>
      </c>
      <c r="F244" s="205" t="s">
        <v>376</v>
      </c>
      <c r="G244" s="202"/>
      <c r="H244" s="206">
        <v>1.091</v>
      </c>
      <c r="I244" s="207"/>
      <c r="J244" s="202"/>
      <c r="K244" s="202"/>
      <c r="L244" s="208"/>
      <c r="M244" s="209"/>
      <c r="N244" s="210"/>
      <c r="O244" s="210"/>
      <c r="P244" s="210"/>
      <c r="Q244" s="210"/>
      <c r="R244" s="210"/>
      <c r="S244" s="210"/>
      <c r="T244" s="211"/>
      <c r="AT244" s="212" t="s">
        <v>188</v>
      </c>
      <c r="AU244" s="212" t="s">
        <v>89</v>
      </c>
      <c r="AV244" s="12" t="s">
        <v>89</v>
      </c>
      <c r="AW244" s="12" t="s">
        <v>35</v>
      </c>
      <c r="AX244" s="12" t="s">
        <v>6</v>
      </c>
      <c r="AY244" s="212" t="s">
        <v>180</v>
      </c>
    </row>
    <row r="245" spans="2:65" s="1" customFormat="1" ht="21.6" customHeight="1">
      <c r="B245" s="34"/>
      <c r="C245" s="188" t="s">
        <v>377</v>
      </c>
      <c r="D245" s="188" t="s">
        <v>182</v>
      </c>
      <c r="E245" s="189" t="s">
        <v>378</v>
      </c>
      <c r="F245" s="190" t="s">
        <v>379</v>
      </c>
      <c r="G245" s="191" t="s">
        <v>196</v>
      </c>
      <c r="H245" s="192">
        <v>0.727</v>
      </c>
      <c r="I245" s="193"/>
      <c r="J245" s="194">
        <f>ROUND(I245*H245,1)</f>
        <v>0</v>
      </c>
      <c r="K245" s="190" t="s">
        <v>186</v>
      </c>
      <c r="L245" s="38"/>
      <c r="M245" s="195" t="s">
        <v>1</v>
      </c>
      <c r="N245" s="196" t="s">
        <v>46</v>
      </c>
      <c r="O245" s="66"/>
      <c r="P245" s="197">
        <f>O245*H245</f>
        <v>0</v>
      </c>
      <c r="Q245" s="197">
        <v>0</v>
      </c>
      <c r="R245" s="197">
        <f>Q245*H245</f>
        <v>0</v>
      </c>
      <c r="S245" s="197">
        <v>0</v>
      </c>
      <c r="T245" s="198">
        <f>S245*H245</f>
        <v>0</v>
      </c>
      <c r="AR245" s="199" t="s">
        <v>94</v>
      </c>
      <c r="AT245" s="199" t="s">
        <v>182</v>
      </c>
      <c r="AU245" s="199" t="s">
        <v>89</v>
      </c>
      <c r="AY245" s="17" t="s">
        <v>180</v>
      </c>
      <c r="BE245" s="200">
        <f>IF(N245="základní",J245,0)</f>
        <v>0</v>
      </c>
      <c r="BF245" s="200">
        <f>IF(N245="snížená",J245,0)</f>
        <v>0</v>
      </c>
      <c r="BG245" s="200">
        <f>IF(N245="zákl. přenesená",J245,0)</f>
        <v>0</v>
      </c>
      <c r="BH245" s="200">
        <f>IF(N245="sníž. přenesená",J245,0)</f>
        <v>0</v>
      </c>
      <c r="BI245" s="200">
        <f>IF(N245="nulová",J245,0)</f>
        <v>0</v>
      </c>
      <c r="BJ245" s="17" t="s">
        <v>6</v>
      </c>
      <c r="BK245" s="200">
        <f>ROUND(I245*H245,1)</f>
        <v>0</v>
      </c>
      <c r="BL245" s="17" t="s">
        <v>94</v>
      </c>
      <c r="BM245" s="199" t="s">
        <v>380</v>
      </c>
    </row>
    <row r="246" spans="2:51" s="12" customFormat="1" ht="11.25">
      <c r="B246" s="201"/>
      <c r="C246" s="202"/>
      <c r="D246" s="203" t="s">
        <v>188</v>
      </c>
      <c r="E246" s="204" t="s">
        <v>1</v>
      </c>
      <c r="F246" s="205" t="s">
        <v>107</v>
      </c>
      <c r="G246" s="202"/>
      <c r="H246" s="206">
        <v>0.727</v>
      </c>
      <c r="I246" s="207"/>
      <c r="J246" s="202"/>
      <c r="K246" s="202"/>
      <c r="L246" s="208"/>
      <c r="M246" s="209"/>
      <c r="N246" s="210"/>
      <c r="O246" s="210"/>
      <c r="P246" s="210"/>
      <c r="Q246" s="210"/>
      <c r="R246" s="210"/>
      <c r="S246" s="210"/>
      <c r="T246" s="211"/>
      <c r="AT246" s="212" t="s">
        <v>188</v>
      </c>
      <c r="AU246" s="212" t="s">
        <v>89</v>
      </c>
      <c r="AV246" s="12" t="s">
        <v>89</v>
      </c>
      <c r="AW246" s="12" t="s">
        <v>35</v>
      </c>
      <c r="AX246" s="12" t="s">
        <v>6</v>
      </c>
      <c r="AY246" s="212" t="s">
        <v>180</v>
      </c>
    </row>
    <row r="247" spans="2:65" s="1" customFormat="1" ht="21.6" customHeight="1">
      <c r="B247" s="34"/>
      <c r="C247" s="188" t="s">
        <v>381</v>
      </c>
      <c r="D247" s="188" t="s">
        <v>182</v>
      </c>
      <c r="E247" s="189" t="s">
        <v>382</v>
      </c>
      <c r="F247" s="190" t="s">
        <v>383</v>
      </c>
      <c r="G247" s="191" t="s">
        <v>196</v>
      </c>
      <c r="H247" s="192">
        <v>1.091</v>
      </c>
      <c r="I247" s="193"/>
      <c r="J247" s="194">
        <f>ROUND(I247*H247,1)</f>
        <v>0</v>
      </c>
      <c r="K247" s="190" t="s">
        <v>186</v>
      </c>
      <c r="L247" s="38"/>
      <c r="M247" s="195" t="s">
        <v>1</v>
      </c>
      <c r="N247" s="196" t="s">
        <v>46</v>
      </c>
      <c r="O247" s="66"/>
      <c r="P247" s="197">
        <f>O247*H247</f>
        <v>0</v>
      </c>
      <c r="Q247" s="197">
        <v>0</v>
      </c>
      <c r="R247" s="197">
        <f>Q247*H247</f>
        <v>0</v>
      </c>
      <c r="S247" s="197">
        <v>0</v>
      </c>
      <c r="T247" s="198">
        <f>S247*H247</f>
        <v>0</v>
      </c>
      <c r="AR247" s="199" t="s">
        <v>94</v>
      </c>
      <c r="AT247" s="199" t="s">
        <v>182</v>
      </c>
      <c r="AU247" s="199" t="s">
        <v>89</v>
      </c>
      <c r="AY247" s="17" t="s">
        <v>180</v>
      </c>
      <c r="BE247" s="200">
        <f>IF(N247="základní",J247,0)</f>
        <v>0</v>
      </c>
      <c r="BF247" s="200">
        <f>IF(N247="snížená",J247,0)</f>
        <v>0</v>
      </c>
      <c r="BG247" s="200">
        <f>IF(N247="zákl. přenesená",J247,0)</f>
        <v>0</v>
      </c>
      <c r="BH247" s="200">
        <f>IF(N247="sníž. přenesená",J247,0)</f>
        <v>0</v>
      </c>
      <c r="BI247" s="200">
        <f>IF(N247="nulová",J247,0)</f>
        <v>0</v>
      </c>
      <c r="BJ247" s="17" t="s">
        <v>6</v>
      </c>
      <c r="BK247" s="200">
        <f>ROUND(I247*H247,1)</f>
        <v>0</v>
      </c>
      <c r="BL247" s="17" t="s">
        <v>94</v>
      </c>
      <c r="BM247" s="199" t="s">
        <v>384</v>
      </c>
    </row>
    <row r="248" spans="2:51" s="12" customFormat="1" ht="11.25">
      <c r="B248" s="201"/>
      <c r="C248" s="202"/>
      <c r="D248" s="203" t="s">
        <v>188</v>
      </c>
      <c r="E248" s="204" t="s">
        <v>1</v>
      </c>
      <c r="F248" s="205" t="s">
        <v>109</v>
      </c>
      <c r="G248" s="202"/>
      <c r="H248" s="206">
        <v>1.091</v>
      </c>
      <c r="I248" s="207"/>
      <c r="J248" s="202"/>
      <c r="K248" s="202"/>
      <c r="L248" s="208"/>
      <c r="M248" s="209"/>
      <c r="N248" s="210"/>
      <c r="O248" s="210"/>
      <c r="P248" s="210"/>
      <c r="Q248" s="210"/>
      <c r="R248" s="210"/>
      <c r="S248" s="210"/>
      <c r="T248" s="211"/>
      <c r="AT248" s="212" t="s">
        <v>188</v>
      </c>
      <c r="AU248" s="212" t="s">
        <v>89</v>
      </c>
      <c r="AV248" s="12" t="s">
        <v>89</v>
      </c>
      <c r="AW248" s="12" t="s">
        <v>35</v>
      </c>
      <c r="AX248" s="12" t="s">
        <v>6</v>
      </c>
      <c r="AY248" s="212" t="s">
        <v>180</v>
      </c>
    </row>
    <row r="249" spans="2:65" s="1" customFormat="1" ht="14.45" customHeight="1">
      <c r="B249" s="34"/>
      <c r="C249" s="188" t="s">
        <v>385</v>
      </c>
      <c r="D249" s="188" t="s">
        <v>182</v>
      </c>
      <c r="E249" s="189" t="s">
        <v>386</v>
      </c>
      <c r="F249" s="190" t="s">
        <v>387</v>
      </c>
      <c r="G249" s="191" t="s">
        <v>185</v>
      </c>
      <c r="H249" s="192">
        <v>1.25</v>
      </c>
      <c r="I249" s="193"/>
      <c r="J249" s="194">
        <f>ROUND(I249*H249,1)</f>
        <v>0</v>
      </c>
      <c r="K249" s="190" t="s">
        <v>186</v>
      </c>
      <c r="L249" s="38"/>
      <c r="M249" s="195" t="s">
        <v>1</v>
      </c>
      <c r="N249" s="196" t="s">
        <v>46</v>
      </c>
      <c r="O249" s="66"/>
      <c r="P249" s="197">
        <f>O249*H249</f>
        <v>0</v>
      </c>
      <c r="Q249" s="197">
        <v>0.01352</v>
      </c>
      <c r="R249" s="197">
        <f>Q249*H249</f>
        <v>0.016900000000000002</v>
      </c>
      <c r="S249" s="197">
        <v>0</v>
      </c>
      <c r="T249" s="198">
        <f>S249*H249</f>
        <v>0</v>
      </c>
      <c r="AR249" s="199" t="s">
        <v>94</v>
      </c>
      <c r="AT249" s="199" t="s">
        <v>182</v>
      </c>
      <c r="AU249" s="199" t="s">
        <v>89</v>
      </c>
      <c r="AY249" s="17" t="s">
        <v>180</v>
      </c>
      <c r="BE249" s="200">
        <f>IF(N249="základní",J249,0)</f>
        <v>0</v>
      </c>
      <c r="BF249" s="200">
        <f>IF(N249="snížená",J249,0)</f>
        <v>0</v>
      </c>
      <c r="BG249" s="200">
        <f>IF(N249="zákl. přenesená",J249,0)</f>
        <v>0</v>
      </c>
      <c r="BH249" s="200">
        <f>IF(N249="sníž. přenesená",J249,0)</f>
        <v>0</v>
      </c>
      <c r="BI249" s="200">
        <f>IF(N249="nulová",J249,0)</f>
        <v>0</v>
      </c>
      <c r="BJ249" s="17" t="s">
        <v>6</v>
      </c>
      <c r="BK249" s="200">
        <f>ROUND(I249*H249,1)</f>
        <v>0</v>
      </c>
      <c r="BL249" s="17" t="s">
        <v>94</v>
      </c>
      <c r="BM249" s="199" t="s">
        <v>388</v>
      </c>
    </row>
    <row r="250" spans="2:51" s="13" customFormat="1" ht="11.25">
      <c r="B250" s="213"/>
      <c r="C250" s="214"/>
      <c r="D250" s="203" t="s">
        <v>188</v>
      </c>
      <c r="E250" s="215" t="s">
        <v>1</v>
      </c>
      <c r="F250" s="216" t="s">
        <v>389</v>
      </c>
      <c r="G250" s="214"/>
      <c r="H250" s="215" t="s">
        <v>1</v>
      </c>
      <c r="I250" s="217"/>
      <c r="J250" s="214"/>
      <c r="K250" s="214"/>
      <c r="L250" s="218"/>
      <c r="M250" s="219"/>
      <c r="N250" s="220"/>
      <c r="O250" s="220"/>
      <c r="P250" s="220"/>
      <c r="Q250" s="220"/>
      <c r="R250" s="220"/>
      <c r="S250" s="220"/>
      <c r="T250" s="221"/>
      <c r="AT250" s="222" t="s">
        <v>188</v>
      </c>
      <c r="AU250" s="222" t="s">
        <v>89</v>
      </c>
      <c r="AV250" s="13" t="s">
        <v>6</v>
      </c>
      <c r="AW250" s="13" t="s">
        <v>35</v>
      </c>
      <c r="AX250" s="13" t="s">
        <v>81</v>
      </c>
      <c r="AY250" s="222" t="s">
        <v>180</v>
      </c>
    </row>
    <row r="251" spans="2:51" s="12" customFormat="1" ht="11.25">
      <c r="B251" s="201"/>
      <c r="C251" s="202"/>
      <c r="D251" s="203" t="s">
        <v>188</v>
      </c>
      <c r="E251" s="204" t="s">
        <v>113</v>
      </c>
      <c r="F251" s="205" t="s">
        <v>390</v>
      </c>
      <c r="G251" s="202"/>
      <c r="H251" s="206">
        <v>1.25</v>
      </c>
      <c r="I251" s="207"/>
      <c r="J251" s="202"/>
      <c r="K251" s="202"/>
      <c r="L251" s="208"/>
      <c r="M251" s="209"/>
      <c r="N251" s="210"/>
      <c r="O251" s="210"/>
      <c r="P251" s="210"/>
      <c r="Q251" s="210"/>
      <c r="R251" s="210"/>
      <c r="S251" s="210"/>
      <c r="T251" s="211"/>
      <c r="AT251" s="212" t="s">
        <v>188</v>
      </c>
      <c r="AU251" s="212" t="s">
        <v>89</v>
      </c>
      <c r="AV251" s="12" t="s">
        <v>89</v>
      </c>
      <c r="AW251" s="12" t="s">
        <v>35</v>
      </c>
      <c r="AX251" s="12" t="s">
        <v>6</v>
      </c>
      <c r="AY251" s="212" t="s">
        <v>180</v>
      </c>
    </row>
    <row r="252" spans="2:65" s="1" customFormat="1" ht="14.45" customHeight="1">
      <c r="B252" s="34"/>
      <c r="C252" s="188" t="s">
        <v>391</v>
      </c>
      <c r="D252" s="188" t="s">
        <v>182</v>
      </c>
      <c r="E252" s="189" t="s">
        <v>392</v>
      </c>
      <c r="F252" s="190" t="s">
        <v>393</v>
      </c>
      <c r="G252" s="191" t="s">
        <v>185</v>
      </c>
      <c r="H252" s="192">
        <v>1.25</v>
      </c>
      <c r="I252" s="193"/>
      <c r="J252" s="194">
        <f>ROUND(I252*H252,1)</f>
        <v>0</v>
      </c>
      <c r="K252" s="190" t="s">
        <v>186</v>
      </c>
      <c r="L252" s="38"/>
      <c r="M252" s="195" t="s">
        <v>1</v>
      </c>
      <c r="N252" s="196" t="s">
        <v>46</v>
      </c>
      <c r="O252" s="66"/>
      <c r="P252" s="197">
        <f>O252*H252</f>
        <v>0</v>
      </c>
      <c r="Q252" s="197">
        <v>0</v>
      </c>
      <c r="R252" s="197">
        <f>Q252*H252</f>
        <v>0</v>
      </c>
      <c r="S252" s="197">
        <v>0</v>
      </c>
      <c r="T252" s="198">
        <f>S252*H252</f>
        <v>0</v>
      </c>
      <c r="AR252" s="199" t="s">
        <v>94</v>
      </c>
      <c r="AT252" s="199" t="s">
        <v>182</v>
      </c>
      <c r="AU252" s="199" t="s">
        <v>89</v>
      </c>
      <c r="AY252" s="17" t="s">
        <v>180</v>
      </c>
      <c r="BE252" s="200">
        <f>IF(N252="základní",J252,0)</f>
        <v>0</v>
      </c>
      <c r="BF252" s="200">
        <f>IF(N252="snížená",J252,0)</f>
        <v>0</v>
      </c>
      <c r="BG252" s="200">
        <f>IF(N252="zákl. přenesená",J252,0)</f>
        <v>0</v>
      </c>
      <c r="BH252" s="200">
        <f>IF(N252="sníž. přenesená",J252,0)</f>
        <v>0</v>
      </c>
      <c r="BI252" s="200">
        <f>IF(N252="nulová",J252,0)</f>
        <v>0</v>
      </c>
      <c r="BJ252" s="17" t="s">
        <v>6</v>
      </c>
      <c r="BK252" s="200">
        <f>ROUND(I252*H252,1)</f>
        <v>0</v>
      </c>
      <c r="BL252" s="17" t="s">
        <v>94</v>
      </c>
      <c r="BM252" s="199" t="s">
        <v>394</v>
      </c>
    </row>
    <row r="253" spans="2:51" s="12" customFormat="1" ht="11.25">
      <c r="B253" s="201"/>
      <c r="C253" s="202"/>
      <c r="D253" s="203" t="s">
        <v>188</v>
      </c>
      <c r="E253" s="204" t="s">
        <v>1</v>
      </c>
      <c r="F253" s="205" t="s">
        <v>113</v>
      </c>
      <c r="G253" s="202"/>
      <c r="H253" s="206">
        <v>1.25</v>
      </c>
      <c r="I253" s="207"/>
      <c r="J253" s="202"/>
      <c r="K253" s="202"/>
      <c r="L253" s="208"/>
      <c r="M253" s="209"/>
      <c r="N253" s="210"/>
      <c r="O253" s="210"/>
      <c r="P253" s="210"/>
      <c r="Q253" s="210"/>
      <c r="R253" s="210"/>
      <c r="S253" s="210"/>
      <c r="T253" s="211"/>
      <c r="AT253" s="212" t="s">
        <v>188</v>
      </c>
      <c r="AU253" s="212" t="s">
        <v>89</v>
      </c>
      <c r="AV253" s="12" t="s">
        <v>89</v>
      </c>
      <c r="AW253" s="12" t="s">
        <v>35</v>
      </c>
      <c r="AX253" s="12" t="s">
        <v>6</v>
      </c>
      <c r="AY253" s="212" t="s">
        <v>180</v>
      </c>
    </row>
    <row r="254" spans="2:65" s="1" customFormat="1" ht="21.6" customHeight="1">
      <c r="B254" s="34"/>
      <c r="C254" s="188" t="s">
        <v>395</v>
      </c>
      <c r="D254" s="188" t="s">
        <v>182</v>
      </c>
      <c r="E254" s="189" t="s">
        <v>396</v>
      </c>
      <c r="F254" s="190" t="s">
        <v>397</v>
      </c>
      <c r="G254" s="191" t="s">
        <v>196</v>
      </c>
      <c r="H254" s="192">
        <v>0.631</v>
      </c>
      <c r="I254" s="193"/>
      <c r="J254" s="194">
        <f>ROUND(I254*H254,1)</f>
        <v>0</v>
      </c>
      <c r="K254" s="190" t="s">
        <v>186</v>
      </c>
      <c r="L254" s="38"/>
      <c r="M254" s="195" t="s">
        <v>1</v>
      </c>
      <c r="N254" s="196" t="s">
        <v>46</v>
      </c>
      <c r="O254" s="66"/>
      <c r="P254" s="197">
        <f>O254*H254</f>
        <v>0</v>
      </c>
      <c r="Q254" s="197">
        <v>1.837</v>
      </c>
      <c r="R254" s="197">
        <f>Q254*H254</f>
        <v>1.159147</v>
      </c>
      <c r="S254" s="197">
        <v>0</v>
      </c>
      <c r="T254" s="198">
        <f>S254*H254</f>
        <v>0</v>
      </c>
      <c r="AR254" s="199" t="s">
        <v>94</v>
      </c>
      <c r="AT254" s="199" t="s">
        <v>182</v>
      </c>
      <c r="AU254" s="199" t="s">
        <v>89</v>
      </c>
      <c r="AY254" s="17" t="s">
        <v>180</v>
      </c>
      <c r="BE254" s="200">
        <f>IF(N254="základní",J254,0)</f>
        <v>0</v>
      </c>
      <c r="BF254" s="200">
        <f>IF(N254="snížená",J254,0)</f>
        <v>0</v>
      </c>
      <c r="BG254" s="200">
        <f>IF(N254="zákl. přenesená",J254,0)</f>
        <v>0</v>
      </c>
      <c r="BH254" s="200">
        <f>IF(N254="sníž. přenesená",J254,0)</f>
        <v>0</v>
      </c>
      <c r="BI254" s="200">
        <f>IF(N254="nulová",J254,0)</f>
        <v>0</v>
      </c>
      <c r="BJ254" s="17" t="s">
        <v>6</v>
      </c>
      <c r="BK254" s="200">
        <f>ROUND(I254*H254,1)</f>
        <v>0</v>
      </c>
      <c r="BL254" s="17" t="s">
        <v>94</v>
      </c>
      <c r="BM254" s="199" t="s">
        <v>398</v>
      </c>
    </row>
    <row r="255" spans="2:51" s="12" customFormat="1" ht="11.25">
      <c r="B255" s="201"/>
      <c r="C255" s="202"/>
      <c r="D255" s="203" t="s">
        <v>188</v>
      </c>
      <c r="E255" s="204" t="s">
        <v>1</v>
      </c>
      <c r="F255" s="205" t="s">
        <v>399</v>
      </c>
      <c r="G255" s="202"/>
      <c r="H255" s="206">
        <v>0.631</v>
      </c>
      <c r="I255" s="207"/>
      <c r="J255" s="202"/>
      <c r="K255" s="202"/>
      <c r="L255" s="208"/>
      <c r="M255" s="209"/>
      <c r="N255" s="210"/>
      <c r="O255" s="210"/>
      <c r="P255" s="210"/>
      <c r="Q255" s="210"/>
      <c r="R255" s="210"/>
      <c r="S255" s="210"/>
      <c r="T255" s="211"/>
      <c r="AT255" s="212" t="s">
        <v>188</v>
      </c>
      <c r="AU255" s="212" t="s">
        <v>89</v>
      </c>
      <c r="AV255" s="12" t="s">
        <v>89</v>
      </c>
      <c r="AW255" s="12" t="s">
        <v>35</v>
      </c>
      <c r="AX255" s="12" t="s">
        <v>6</v>
      </c>
      <c r="AY255" s="212" t="s">
        <v>180</v>
      </c>
    </row>
    <row r="256" spans="2:63" s="11" customFormat="1" ht="22.9" customHeight="1">
      <c r="B256" s="172"/>
      <c r="C256" s="173"/>
      <c r="D256" s="174" t="s">
        <v>80</v>
      </c>
      <c r="E256" s="186" t="s">
        <v>237</v>
      </c>
      <c r="F256" s="186" t="s">
        <v>400</v>
      </c>
      <c r="G256" s="173"/>
      <c r="H256" s="173"/>
      <c r="I256" s="176"/>
      <c r="J256" s="187">
        <f>BK256</f>
        <v>0</v>
      </c>
      <c r="K256" s="173"/>
      <c r="L256" s="178"/>
      <c r="M256" s="179"/>
      <c r="N256" s="180"/>
      <c r="O256" s="180"/>
      <c r="P256" s="181">
        <f>SUM(P257:P384)</f>
        <v>0</v>
      </c>
      <c r="Q256" s="180"/>
      <c r="R256" s="181">
        <f>SUM(R257:R384)</f>
        <v>1.9367826</v>
      </c>
      <c r="S256" s="180"/>
      <c r="T256" s="182">
        <f>SUM(T257:T384)</f>
        <v>900.925475</v>
      </c>
      <c r="AR256" s="183" t="s">
        <v>6</v>
      </c>
      <c r="AT256" s="184" t="s">
        <v>80</v>
      </c>
      <c r="AU256" s="184" t="s">
        <v>6</v>
      </c>
      <c r="AY256" s="183" t="s">
        <v>180</v>
      </c>
      <c r="BK256" s="185">
        <f>SUM(BK257:BK384)</f>
        <v>0</v>
      </c>
    </row>
    <row r="257" spans="2:65" s="1" customFormat="1" ht="21.6" customHeight="1">
      <c r="B257" s="34"/>
      <c r="C257" s="188" t="s">
        <v>401</v>
      </c>
      <c r="D257" s="188" t="s">
        <v>182</v>
      </c>
      <c r="E257" s="189" t="s">
        <v>402</v>
      </c>
      <c r="F257" s="190" t="s">
        <v>403</v>
      </c>
      <c r="G257" s="191" t="s">
        <v>404</v>
      </c>
      <c r="H257" s="192">
        <v>1</v>
      </c>
      <c r="I257" s="193"/>
      <c r="J257" s="194">
        <f>ROUND(I257*H257,1)</f>
        <v>0</v>
      </c>
      <c r="K257" s="190" t="s">
        <v>1</v>
      </c>
      <c r="L257" s="38"/>
      <c r="M257" s="195" t="s">
        <v>1</v>
      </c>
      <c r="N257" s="196" t="s">
        <v>46</v>
      </c>
      <c r="O257" s="66"/>
      <c r="P257" s="197">
        <f>O257*H257</f>
        <v>0</v>
      </c>
      <c r="Q257" s="197">
        <v>0.5</v>
      </c>
      <c r="R257" s="197">
        <f>Q257*H257</f>
        <v>0.5</v>
      </c>
      <c r="S257" s="197">
        <v>0</v>
      </c>
      <c r="T257" s="198">
        <f>S257*H257</f>
        <v>0</v>
      </c>
      <c r="AR257" s="199" t="s">
        <v>94</v>
      </c>
      <c r="AT257" s="199" t="s">
        <v>182</v>
      </c>
      <c r="AU257" s="199" t="s">
        <v>89</v>
      </c>
      <c r="AY257" s="17" t="s">
        <v>180</v>
      </c>
      <c r="BE257" s="200">
        <f>IF(N257="základní",J257,0)</f>
        <v>0</v>
      </c>
      <c r="BF257" s="200">
        <f>IF(N257="snížená",J257,0)</f>
        <v>0</v>
      </c>
      <c r="BG257" s="200">
        <f>IF(N257="zákl. přenesená",J257,0)</f>
        <v>0</v>
      </c>
      <c r="BH257" s="200">
        <f>IF(N257="sníž. přenesená",J257,0)</f>
        <v>0</v>
      </c>
      <c r="BI257" s="200">
        <f>IF(N257="nulová",J257,0)</f>
        <v>0</v>
      </c>
      <c r="BJ257" s="17" t="s">
        <v>6</v>
      </c>
      <c r="BK257" s="200">
        <f>ROUND(I257*H257,1)</f>
        <v>0</v>
      </c>
      <c r="BL257" s="17" t="s">
        <v>94</v>
      </c>
      <c r="BM257" s="199" t="s">
        <v>405</v>
      </c>
    </row>
    <row r="258" spans="2:51" s="13" customFormat="1" ht="11.25">
      <c r="B258" s="213"/>
      <c r="C258" s="214"/>
      <c r="D258" s="203" t="s">
        <v>188</v>
      </c>
      <c r="E258" s="215" t="s">
        <v>1</v>
      </c>
      <c r="F258" s="216" t="s">
        <v>406</v>
      </c>
      <c r="G258" s="214"/>
      <c r="H258" s="215" t="s">
        <v>1</v>
      </c>
      <c r="I258" s="217"/>
      <c r="J258" s="214"/>
      <c r="K258" s="214"/>
      <c r="L258" s="218"/>
      <c r="M258" s="219"/>
      <c r="N258" s="220"/>
      <c r="O258" s="220"/>
      <c r="P258" s="220"/>
      <c r="Q258" s="220"/>
      <c r="R258" s="220"/>
      <c r="S258" s="220"/>
      <c r="T258" s="221"/>
      <c r="AT258" s="222" t="s">
        <v>188</v>
      </c>
      <c r="AU258" s="222" t="s">
        <v>89</v>
      </c>
      <c r="AV258" s="13" t="s">
        <v>6</v>
      </c>
      <c r="AW258" s="13" t="s">
        <v>35</v>
      </c>
      <c r="AX258" s="13" t="s">
        <v>81</v>
      </c>
      <c r="AY258" s="222" t="s">
        <v>180</v>
      </c>
    </row>
    <row r="259" spans="2:51" s="13" customFormat="1" ht="11.25">
      <c r="B259" s="213"/>
      <c r="C259" s="214"/>
      <c r="D259" s="203" t="s">
        <v>188</v>
      </c>
      <c r="E259" s="215" t="s">
        <v>1</v>
      </c>
      <c r="F259" s="216" t="s">
        <v>407</v>
      </c>
      <c r="G259" s="214"/>
      <c r="H259" s="215" t="s">
        <v>1</v>
      </c>
      <c r="I259" s="217"/>
      <c r="J259" s="214"/>
      <c r="K259" s="214"/>
      <c r="L259" s="218"/>
      <c r="M259" s="219"/>
      <c r="N259" s="220"/>
      <c r="O259" s="220"/>
      <c r="P259" s="220"/>
      <c r="Q259" s="220"/>
      <c r="R259" s="220"/>
      <c r="S259" s="220"/>
      <c r="T259" s="221"/>
      <c r="AT259" s="222" t="s">
        <v>188</v>
      </c>
      <c r="AU259" s="222" t="s">
        <v>89</v>
      </c>
      <c r="AV259" s="13" t="s">
        <v>6</v>
      </c>
      <c r="AW259" s="13" t="s">
        <v>35</v>
      </c>
      <c r="AX259" s="13" t="s">
        <v>81</v>
      </c>
      <c r="AY259" s="222" t="s">
        <v>180</v>
      </c>
    </row>
    <row r="260" spans="2:51" s="13" customFormat="1" ht="11.25">
      <c r="B260" s="213"/>
      <c r="C260" s="214"/>
      <c r="D260" s="203" t="s">
        <v>188</v>
      </c>
      <c r="E260" s="215" t="s">
        <v>1</v>
      </c>
      <c r="F260" s="216" t="s">
        <v>408</v>
      </c>
      <c r="G260" s="214"/>
      <c r="H260" s="215" t="s">
        <v>1</v>
      </c>
      <c r="I260" s="217"/>
      <c r="J260" s="214"/>
      <c r="K260" s="214"/>
      <c r="L260" s="218"/>
      <c r="M260" s="219"/>
      <c r="N260" s="220"/>
      <c r="O260" s="220"/>
      <c r="P260" s="220"/>
      <c r="Q260" s="220"/>
      <c r="R260" s="220"/>
      <c r="S260" s="220"/>
      <c r="T260" s="221"/>
      <c r="AT260" s="222" t="s">
        <v>188</v>
      </c>
      <c r="AU260" s="222" t="s">
        <v>89</v>
      </c>
      <c r="AV260" s="13" t="s">
        <v>6</v>
      </c>
      <c r="AW260" s="13" t="s">
        <v>35</v>
      </c>
      <c r="AX260" s="13" t="s">
        <v>81</v>
      </c>
      <c r="AY260" s="222" t="s">
        <v>180</v>
      </c>
    </row>
    <row r="261" spans="2:51" s="13" customFormat="1" ht="11.25">
      <c r="B261" s="213"/>
      <c r="C261" s="214"/>
      <c r="D261" s="203" t="s">
        <v>188</v>
      </c>
      <c r="E261" s="215" t="s">
        <v>1</v>
      </c>
      <c r="F261" s="216" t="s">
        <v>409</v>
      </c>
      <c r="G261" s="214"/>
      <c r="H261" s="215" t="s">
        <v>1</v>
      </c>
      <c r="I261" s="217"/>
      <c r="J261" s="214"/>
      <c r="K261" s="214"/>
      <c r="L261" s="218"/>
      <c r="M261" s="219"/>
      <c r="N261" s="220"/>
      <c r="O261" s="220"/>
      <c r="P261" s="220"/>
      <c r="Q261" s="220"/>
      <c r="R261" s="220"/>
      <c r="S261" s="220"/>
      <c r="T261" s="221"/>
      <c r="AT261" s="222" t="s">
        <v>188</v>
      </c>
      <c r="AU261" s="222" t="s">
        <v>89</v>
      </c>
      <c r="AV261" s="13" t="s">
        <v>6</v>
      </c>
      <c r="AW261" s="13" t="s">
        <v>35</v>
      </c>
      <c r="AX261" s="13" t="s">
        <v>81</v>
      </c>
      <c r="AY261" s="222" t="s">
        <v>180</v>
      </c>
    </row>
    <row r="262" spans="2:51" s="13" customFormat="1" ht="11.25">
      <c r="B262" s="213"/>
      <c r="C262" s="214"/>
      <c r="D262" s="203" t="s">
        <v>188</v>
      </c>
      <c r="E262" s="215" t="s">
        <v>1</v>
      </c>
      <c r="F262" s="216" t="s">
        <v>410</v>
      </c>
      <c r="G262" s="214"/>
      <c r="H262" s="215" t="s">
        <v>1</v>
      </c>
      <c r="I262" s="217"/>
      <c r="J262" s="214"/>
      <c r="K262" s="214"/>
      <c r="L262" s="218"/>
      <c r="M262" s="219"/>
      <c r="N262" s="220"/>
      <c r="O262" s="220"/>
      <c r="P262" s="220"/>
      <c r="Q262" s="220"/>
      <c r="R262" s="220"/>
      <c r="S262" s="220"/>
      <c r="T262" s="221"/>
      <c r="AT262" s="222" t="s">
        <v>188</v>
      </c>
      <c r="AU262" s="222" t="s">
        <v>89</v>
      </c>
      <c r="AV262" s="13" t="s">
        <v>6</v>
      </c>
      <c r="AW262" s="13" t="s">
        <v>35</v>
      </c>
      <c r="AX262" s="13" t="s">
        <v>81</v>
      </c>
      <c r="AY262" s="222" t="s">
        <v>180</v>
      </c>
    </row>
    <row r="263" spans="2:51" s="13" customFormat="1" ht="11.25">
      <c r="B263" s="213"/>
      <c r="C263" s="214"/>
      <c r="D263" s="203" t="s">
        <v>188</v>
      </c>
      <c r="E263" s="215" t="s">
        <v>1</v>
      </c>
      <c r="F263" s="216" t="s">
        <v>411</v>
      </c>
      <c r="G263" s="214"/>
      <c r="H263" s="215" t="s">
        <v>1</v>
      </c>
      <c r="I263" s="217"/>
      <c r="J263" s="214"/>
      <c r="K263" s="214"/>
      <c r="L263" s="218"/>
      <c r="M263" s="219"/>
      <c r="N263" s="220"/>
      <c r="O263" s="220"/>
      <c r="P263" s="220"/>
      <c r="Q263" s="220"/>
      <c r="R263" s="220"/>
      <c r="S263" s="220"/>
      <c r="T263" s="221"/>
      <c r="AT263" s="222" t="s">
        <v>188</v>
      </c>
      <c r="AU263" s="222" t="s">
        <v>89</v>
      </c>
      <c r="AV263" s="13" t="s">
        <v>6</v>
      </c>
      <c r="AW263" s="13" t="s">
        <v>35</v>
      </c>
      <c r="AX263" s="13" t="s">
        <v>81</v>
      </c>
      <c r="AY263" s="222" t="s">
        <v>180</v>
      </c>
    </row>
    <row r="264" spans="2:51" s="12" customFormat="1" ht="11.25">
      <c r="B264" s="201"/>
      <c r="C264" s="202"/>
      <c r="D264" s="203" t="s">
        <v>188</v>
      </c>
      <c r="E264" s="204" t="s">
        <v>1</v>
      </c>
      <c r="F264" s="205" t="s">
        <v>412</v>
      </c>
      <c r="G264" s="202"/>
      <c r="H264" s="206">
        <v>1</v>
      </c>
      <c r="I264" s="207"/>
      <c r="J264" s="202"/>
      <c r="K264" s="202"/>
      <c r="L264" s="208"/>
      <c r="M264" s="209"/>
      <c r="N264" s="210"/>
      <c r="O264" s="210"/>
      <c r="P264" s="210"/>
      <c r="Q264" s="210"/>
      <c r="R264" s="210"/>
      <c r="S264" s="210"/>
      <c r="T264" s="211"/>
      <c r="AT264" s="212" t="s">
        <v>188</v>
      </c>
      <c r="AU264" s="212" t="s">
        <v>89</v>
      </c>
      <c r="AV264" s="12" t="s">
        <v>89</v>
      </c>
      <c r="AW264" s="12" t="s">
        <v>35</v>
      </c>
      <c r="AX264" s="12" t="s">
        <v>6</v>
      </c>
      <c r="AY264" s="212" t="s">
        <v>180</v>
      </c>
    </row>
    <row r="265" spans="2:65" s="1" customFormat="1" ht="21.6" customHeight="1">
      <c r="B265" s="34"/>
      <c r="C265" s="188" t="s">
        <v>413</v>
      </c>
      <c r="D265" s="188" t="s">
        <v>182</v>
      </c>
      <c r="E265" s="189" t="s">
        <v>414</v>
      </c>
      <c r="F265" s="190" t="s">
        <v>415</v>
      </c>
      <c r="G265" s="191" t="s">
        <v>404</v>
      </c>
      <c r="H265" s="192">
        <v>1</v>
      </c>
      <c r="I265" s="193"/>
      <c r="J265" s="194">
        <f>ROUND(I265*H265,1)</f>
        <v>0</v>
      </c>
      <c r="K265" s="190" t="s">
        <v>1</v>
      </c>
      <c r="L265" s="38"/>
      <c r="M265" s="195" t="s">
        <v>1</v>
      </c>
      <c r="N265" s="196" t="s">
        <v>46</v>
      </c>
      <c r="O265" s="66"/>
      <c r="P265" s="197">
        <f>O265*H265</f>
        <v>0</v>
      </c>
      <c r="Q265" s="197">
        <v>0</v>
      </c>
      <c r="R265" s="197">
        <f>Q265*H265</f>
        <v>0</v>
      </c>
      <c r="S265" s="197">
        <v>0</v>
      </c>
      <c r="T265" s="198">
        <f>S265*H265</f>
        <v>0</v>
      </c>
      <c r="AR265" s="199" t="s">
        <v>94</v>
      </c>
      <c r="AT265" s="199" t="s">
        <v>182</v>
      </c>
      <c r="AU265" s="199" t="s">
        <v>89</v>
      </c>
      <c r="AY265" s="17" t="s">
        <v>180</v>
      </c>
      <c r="BE265" s="200">
        <f>IF(N265="základní",J265,0)</f>
        <v>0</v>
      </c>
      <c r="BF265" s="200">
        <f>IF(N265="snížená",J265,0)</f>
        <v>0</v>
      </c>
      <c r="BG265" s="200">
        <f>IF(N265="zákl. přenesená",J265,0)</f>
        <v>0</v>
      </c>
      <c r="BH265" s="200">
        <f>IF(N265="sníž. přenesená",J265,0)</f>
        <v>0</v>
      </c>
      <c r="BI265" s="200">
        <f>IF(N265="nulová",J265,0)</f>
        <v>0</v>
      </c>
      <c r="BJ265" s="17" t="s">
        <v>6</v>
      </c>
      <c r="BK265" s="200">
        <f>ROUND(I265*H265,1)</f>
        <v>0</v>
      </c>
      <c r="BL265" s="17" t="s">
        <v>94</v>
      </c>
      <c r="BM265" s="199" t="s">
        <v>416</v>
      </c>
    </row>
    <row r="266" spans="2:51" s="13" customFormat="1" ht="11.25">
      <c r="B266" s="213"/>
      <c r="C266" s="214"/>
      <c r="D266" s="203" t="s">
        <v>188</v>
      </c>
      <c r="E266" s="215" t="s">
        <v>1</v>
      </c>
      <c r="F266" s="216" t="s">
        <v>417</v>
      </c>
      <c r="G266" s="214"/>
      <c r="H266" s="215" t="s">
        <v>1</v>
      </c>
      <c r="I266" s="217"/>
      <c r="J266" s="214"/>
      <c r="K266" s="214"/>
      <c r="L266" s="218"/>
      <c r="M266" s="219"/>
      <c r="N266" s="220"/>
      <c r="O266" s="220"/>
      <c r="P266" s="220"/>
      <c r="Q266" s="220"/>
      <c r="R266" s="220"/>
      <c r="S266" s="220"/>
      <c r="T266" s="221"/>
      <c r="AT266" s="222" t="s">
        <v>188</v>
      </c>
      <c r="AU266" s="222" t="s">
        <v>89</v>
      </c>
      <c r="AV266" s="13" t="s">
        <v>6</v>
      </c>
      <c r="AW266" s="13" t="s">
        <v>35</v>
      </c>
      <c r="AX266" s="13" t="s">
        <v>81</v>
      </c>
      <c r="AY266" s="222" t="s">
        <v>180</v>
      </c>
    </row>
    <row r="267" spans="2:51" s="13" customFormat="1" ht="11.25">
      <c r="B267" s="213"/>
      <c r="C267" s="214"/>
      <c r="D267" s="203" t="s">
        <v>188</v>
      </c>
      <c r="E267" s="215" t="s">
        <v>1</v>
      </c>
      <c r="F267" s="216" t="s">
        <v>418</v>
      </c>
      <c r="G267" s="214"/>
      <c r="H267" s="215" t="s">
        <v>1</v>
      </c>
      <c r="I267" s="217"/>
      <c r="J267" s="214"/>
      <c r="K267" s="214"/>
      <c r="L267" s="218"/>
      <c r="M267" s="219"/>
      <c r="N267" s="220"/>
      <c r="O267" s="220"/>
      <c r="P267" s="220"/>
      <c r="Q267" s="220"/>
      <c r="R267" s="220"/>
      <c r="S267" s="220"/>
      <c r="T267" s="221"/>
      <c r="AT267" s="222" t="s">
        <v>188</v>
      </c>
      <c r="AU267" s="222" t="s">
        <v>89</v>
      </c>
      <c r="AV267" s="13" t="s">
        <v>6</v>
      </c>
      <c r="AW267" s="13" t="s">
        <v>35</v>
      </c>
      <c r="AX267" s="13" t="s">
        <v>81</v>
      </c>
      <c r="AY267" s="222" t="s">
        <v>180</v>
      </c>
    </row>
    <row r="268" spans="2:51" s="13" customFormat="1" ht="11.25">
      <c r="B268" s="213"/>
      <c r="C268" s="214"/>
      <c r="D268" s="203" t="s">
        <v>188</v>
      </c>
      <c r="E268" s="215" t="s">
        <v>1</v>
      </c>
      <c r="F268" s="216" t="s">
        <v>419</v>
      </c>
      <c r="G268" s="214"/>
      <c r="H268" s="215" t="s">
        <v>1</v>
      </c>
      <c r="I268" s="217"/>
      <c r="J268" s="214"/>
      <c r="K268" s="214"/>
      <c r="L268" s="218"/>
      <c r="M268" s="219"/>
      <c r="N268" s="220"/>
      <c r="O268" s="220"/>
      <c r="P268" s="220"/>
      <c r="Q268" s="220"/>
      <c r="R268" s="220"/>
      <c r="S268" s="220"/>
      <c r="T268" s="221"/>
      <c r="AT268" s="222" t="s">
        <v>188</v>
      </c>
      <c r="AU268" s="222" t="s">
        <v>89</v>
      </c>
      <c r="AV268" s="13" t="s">
        <v>6</v>
      </c>
      <c r="AW268" s="13" t="s">
        <v>35</v>
      </c>
      <c r="AX268" s="13" t="s">
        <v>81</v>
      </c>
      <c r="AY268" s="222" t="s">
        <v>180</v>
      </c>
    </row>
    <row r="269" spans="2:51" s="13" customFormat="1" ht="11.25">
      <c r="B269" s="213"/>
      <c r="C269" s="214"/>
      <c r="D269" s="203" t="s">
        <v>188</v>
      </c>
      <c r="E269" s="215" t="s">
        <v>1</v>
      </c>
      <c r="F269" s="216" t="s">
        <v>420</v>
      </c>
      <c r="G269" s="214"/>
      <c r="H269" s="215" t="s">
        <v>1</v>
      </c>
      <c r="I269" s="217"/>
      <c r="J269" s="214"/>
      <c r="K269" s="214"/>
      <c r="L269" s="218"/>
      <c r="M269" s="219"/>
      <c r="N269" s="220"/>
      <c r="O269" s="220"/>
      <c r="P269" s="220"/>
      <c r="Q269" s="220"/>
      <c r="R269" s="220"/>
      <c r="S269" s="220"/>
      <c r="T269" s="221"/>
      <c r="AT269" s="222" t="s">
        <v>188</v>
      </c>
      <c r="AU269" s="222" t="s">
        <v>89</v>
      </c>
      <c r="AV269" s="13" t="s">
        <v>6</v>
      </c>
      <c r="AW269" s="13" t="s">
        <v>35</v>
      </c>
      <c r="AX269" s="13" t="s">
        <v>81</v>
      </c>
      <c r="AY269" s="222" t="s">
        <v>180</v>
      </c>
    </row>
    <row r="270" spans="2:51" s="12" customFormat="1" ht="11.25">
      <c r="B270" s="201"/>
      <c r="C270" s="202"/>
      <c r="D270" s="203" t="s">
        <v>188</v>
      </c>
      <c r="E270" s="204" t="s">
        <v>1</v>
      </c>
      <c r="F270" s="205" t="s">
        <v>412</v>
      </c>
      <c r="G270" s="202"/>
      <c r="H270" s="206">
        <v>1</v>
      </c>
      <c r="I270" s="207"/>
      <c r="J270" s="202"/>
      <c r="K270" s="202"/>
      <c r="L270" s="208"/>
      <c r="M270" s="209"/>
      <c r="N270" s="210"/>
      <c r="O270" s="210"/>
      <c r="P270" s="210"/>
      <c r="Q270" s="210"/>
      <c r="R270" s="210"/>
      <c r="S270" s="210"/>
      <c r="T270" s="211"/>
      <c r="AT270" s="212" t="s">
        <v>188</v>
      </c>
      <c r="AU270" s="212" t="s">
        <v>89</v>
      </c>
      <c r="AV270" s="12" t="s">
        <v>89</v>
      </c>
      <c r="AW270" s="12" t="s">
        <v>35</v>
      </c>
      <c r="AX270" s="12" t="s">
        <v>6</v>
      </c>
      <c r="AY270" s="212" t="s">
        <v>180</v>
      </c>
    </row>
    <row r="271" spans="2:65" s="1" customFormat="1" ht="32.45" customHeight="1">
      <c r="B271" s="34"/>
      <c r="C271" s="188" t="s">
        <v>421</v>
      </c>
      <c r="D271" s="188" t="s">
        <v>182</v>
      </c>
      <c r="E271" s="189" t="s">
        <v>422</v>
      </c>
      <c r="F271" s="190" t="s">
        <v>423</v>
      </c>
      <c r="G271" s="191" t="s">
        <v>185</v>
      </c>
      <c r="H271" s="192">
        <v>128.35</v>
      </c>
      <c r="I271" s="193"/>
      <c r="J271" s="194">
        <f>ROUND(I271*H271,1)</f>
        <v>0</v>
      </c>
      <c r="K271" s="190" t="s">
        <v>186</v>
      </c>
      <c r="L271" s="38"/>
      <c r="M271" s="195" t="s">
        <v>1</v>
      </c>
      <c r="N271" s="196" t="s">
        <v>46</v>
      </c>
      <c r="O271" s="66"/>
      <c r="P271" s="197">
        <f>O271*H271</f>
        <v>0</v>
      </c>
      <c r="Q271" s="197">
        <v>0</v>
      </c>
      <c r="R271" s="197">
        <f>Q271*H271</f>
        <v>0</v>
      </c>
      <c r="S271" s="197">
        <v>0</v>
      </c>
      <c r="T271" s="198">
        <f>S271*H271</f>
        <v>0</v>
      </c>
      <c r="AR271" s="199" t="s">
        <v>94</v>
      </c>
      <c r="AT271" s="199" t="s">
        <v>182</v>
      </c>
      <c r="AU271" s="199" t="s">
        <v>89</v>
      </c>
      <c r="AY271" s="17" t="s">
        <v>180</v>
      </c>
      <c r="BE271" s="200">
        <f>IF(N271="základní",J271,0)</f>
        <v>0</v>
      </c>
      <c r="BF271" s="200">
        <f>IF(N271="snížená",J271,0)</f>
        <v>0</v>
      </c>
      <c r="BG271" s="200">
        <f>IF(N271="zákl. přenesená",J271,0)</f>
        <v>0</v>
      </c>
      <c r="BH271" s="200">
        <f>IF(N271="sníž. přenesená",J271,0)</f>
        <v>0</v>
      </c>
      <c r="BI271" s="200">
        <f>IF(N271="nulová",J271,0)</f>
        <v>0</v>
      </c>
      <c r="BJ271" s="17" t="s">
        <v>6</v>
      </c>
      <c r="BK271" s="200">
        <f>ROUND(I271*H271,1)</f>
        <v>0</v>
      </c>
      <c r="BL271" s="17" t="s">
        <v>94</v>
      </c>
      <c r="BM271" s="199" t="s">
        <v>424</v>
      </c>
    </row>
    <row r="272" spans="2:51" s="13" customFormat="1" ht="11.25">
      <c r="B272" s="213"/>
      <c r="C272" s="214"/>
      <c r="D272" s="203" t="s">
        <v>188</v>
      </c>
      <c r="E272" s="215" t="s">
        <v>1</v>
      </c>
      <c r="F272" s="216" t="s">
        <v>425</v>
      </c>
      <c r="G272" s="214"/>
      <c r="H272" s="215" t="s">
        <v>1</v>
      </c>
      <c r="I272" s="217"/>
      <c r="J272" s="214"/>
      <c r="K272" s="214"/>
      <c r="L272" s="218"/>
      <c r="M272" s="219"/>
      <c r="N272" s="220"/>
      <c r="O272" s="220"/>
      <c r="P272" s="220"/>
      <c r="Q272" s="220"/>
      <c r="R272" s="220"/>
      <c r="S272" s="220"/>
      <c r="T272" s="221"/>
      <c r="AT272" s="222" t="s">
        <v>188</v>
      </c>
      <c r="AU272" s="222" t="s">
        <v>89</v>
      </c>
      <c r="AV272" s="13" t="s">
        <v>6</v>
      </c>
      <c r="AW272" s="13" t="s">
        <v>35</v>
      </c>
      <c r="AX272" s="13" t="s">
        <v>81</v>
      </c>
      <c r="AY272" s="222" t="s">
        <v>180</v>
      </c>
    </row>
    <row r="273" spans="2:51" s="12" customFormat="1" ht="11.25">
      <c r="B273" s="201"/>
      <c r="C273" s="202"/>
      <c r="D273" s="203" t="s">
        <v>188</v>
      </c>
      <c r="E273" s="204" t="s">
        <v>119</v>
      </c>
      <c r="F273" s="205" t="s">
        <v>426</v>
      </c>
      <c r="G273" s="202"/>
      <c r="H273" s="206">
        <v>128.35</v>
      </c>
      <c r="I273" s="207"/>
      <c r="J273" s="202"/>
      <c r="K273" s="202"/>
      <c r="L273" s="208"/>
      <c r="M273" s="209"/>
      <c r="N273" s="210"/>
      <c r="O273" s="210"/>
      <c r="P273" s="210"/>
      <c r="Q273" s="210"/>
      <c r="R273" s="210"/>
      <c r="S273" s="210"/>
      <c r="T273" s="211"/>
      <c r="AT273" s="212" t="s">
        <v>188</v>
      </c>
      <c r="AU273" s="212" t="s">
        <v>89</v>
      </c>
      <c r="AV273" s="12" t="s">
        <v>89</v>
      </c>
      <c r="AW273" s="12" t="s">
        <v>35</v>
      </c>
      <c r="AX273" s="12" t="s">
        <v>6</v>
      </c>
      <c r="AY273" s="212" t="s">
        <v>180</v>
      </c>
    </row>
    <row r="274" spans="2:65" s="1" customFormat="1" ht="32.45" customHeight="1">
      <c r="B274" s="34"/>
      <c r="C274" s="188" t="s">
        <v>427</v>
      </c>
      <c r="D274" s="188" t="s">
        <v>182</v>
      </c>
      <c r="E274" s="189" t="s">
        <v>428</v>
      </c>
      <c r="F274" s="190" t="s">
        <v>429</v>
      </c>
      <c r="G274" s="191" t="s">
        <v>185</v>
      </c>
      <c r="H274" s="192">
        <v>2567</v>
      </c>
      <c r="I274" s="193"/>
      <c r="J274" s="194">
        <f>ROUND(I274*H274,1)</f>
        <v>0</v>
      </c>
      <c r="K274" s="190" t="s">
        <v>186</v>
      </c>
      <c r="L274" s="38"/>
      <c r="M274" s="195" t="s">
        <v>1</v>
      </c>
      <c r="N274" s="196" t="s">
        <v>46</v>
      </c>
      <c r="O274" s="66"/>
      <c r="P274" s="197">
        <f>O274*H274</f>
        <v>0</v>
      </c>
      <c r="Q274" s="197">
        <v>0</v>
      </c>
      <c r="R274" s="197">
        <f>Q274*H274</f>
        <v>0</v>
      </c>
      <c r="S274" s="197">
        <v>0</v>
      </c>
      <c r="T274" s="198">
        <f>S274*H274</f>
        <v>0</v>
      </c>
      <c r="AR274" s="199" t="s">
        <v>94</v>
      </c>
      <c r="AT274" s="199" t="s">
        <v>182</v>
      </c>
      <c r="AU274" s="199" t="s">
        <v>89</v>
      </c>
      <c r="AY274" s="17" t="s">
        <v>180</v>
      </c>
      <c r="BE274" s="200">
        <f>IF(N274="základní",J274,0)</f>
        <v>0</v>
      </c>
      <c r="BF274" s="200">
        <f>IF(N274="snížená",J274,0)</f>
        <v>0</v>
      </c>
      <c r="BG274" s="200">
        <f>IF(N274="zákl. přenesená",J274,0)</f>
        <v>0</v>
      </c>
      <c r="BH274" s="200">
        <f>IF(N274="sníž. přenesená",J274,0)</f>
        <v>0</v>
      </c>
      <c r="BI274" s="200">
        <f>IF(N274="nulová",J274,0)</f>
        <v>0</v>
      </c>
      <c r="BJ274" s="17" t="s">
        <v>6</v>
      </c>
      <c r="BK274" s="200">
        <f>ROUND(I274*H274,1)</f>
        <v>0</v>
      </c>
      <c r="BL274" s="17" t="s">
        <v>94</v>
      </c>
      <c r="BM274" s="199" t="s">
        <v>430</v>
      </c>
    </row>
    <row r="275" spans="2:51" s="12" customFormat="1" ht="11.25">
      <c r="B275" s="201"/>
      <c r="C275" s="202"/>
      <c r="D275" s="203" t="s">
        <v>188</v>
      </c>
      <c r="E275" s="204" t="s">
        <v>1</v>
      </c>
      <c r="F275" s="205" t="s">
        <v>431</v>
      </c>
      <c r="G275" s="202"/>
      <c r="H275" s="206">
        <v>2567</v>
      </c>
      <c r="I275" s="207"/>
      <c r="J275" s="202"/>
      <c r="K275" s="202"/>
      <c r="L275" s="208"/>
      <c r="M275" s="209"/>
      <c r="N275" s="210"/>
      <c r="O275" s="210"/>
      <c r="P275" s="210"/>
      <c r="Q275" s="210"/>
      <c r="R275" s="210"/>
      <c r="S275" s="210"/>
      <c r="T275" s="211"/>
      <c r="AT275" s="212" t="s">
        <v>188</v>
      </c>
      <c r="AU275" s="212" t="s">
        <v>89</v>
      </c>
      <c r="AV275" s="12" t="s">
        <v>89</v>
      </c>
      <c r="AW275" s="12" t="s">
        <v>35</v>
      </c>
      <c r="AX275" s="12" t="s">
        <v>6</v>
      </c>
      <c r="AY275" s="212" t="s">
        <v>180</v>
      </c>
    </row>
    <row r="276" spans="2:65" s="1" customFormat="1" ht="32.45" customHeight="1">
      <c r="B276" s="34"/>
      <c r="C276" s="188" t="s">
        <v>432</v>
      </c>
      <c r="D276" s="188" t="s">
        <v>182</v>
      </c>
      <c r="E276" s="189" t="s">
        <v>433</v>
      </c>
      <c r="F276" s="190" t="s">
        <v>434</v>
      </c>
      <c r="G276" s="191" t="s">
        <v>185</v>
      </c>
      <c r="H276" s="192">
        <v>128.35</v>
      </c>
      <c r="I276" s="193"/>
      <c r="J276" s="194">
        <f>ROUND(I276*H276,1)</f>
        <v>0</v>
      </c>
      <c r="K276" s="190" t="s">
        <v>186</v>
      </c>
      <c r="L276" s="38"/>
      <c r="M276" s="195" t="s">
        <v>1</v>
      </c>
      <c r="N276" s="196" t="s">
        <v>46</v>
      </c>
      <c r="O276" s="66"/>
      <c r="P276" s="197">
        <f>O276*H276</f>
        <v>0</v>
      </c>
      <c r="Q276" s="197">
        <v>0</v>
      </c>
      <c r="R276" s="197">
        <f>Q276*H276</f>
        <v>0</v>
      </c>
      <c r="S276" s="197">
        <v>0</v>
      </c>
      <c r="T276" s="198">
        <f>S276*H276</f>
        <v>0</v>
      </c>
      <c r="AR276" s="199" t="s">
        <v>94</v>
      </c>
      <c r="AT276" s="199" t="s">
        <v>182</v>
      </c>
      <c r="AU276" s="199" t="s">
        <v>89</v>
      </c>
      <c r="AY276" s="17" t="s">
        <v>180</v>
      </c>
      <c r="BE276" s="200">
        <f>IF(N276="základní",J276,0)</f>
        <v>0</v>
      </c>
      <c r="BF276" s="200">
        <f>IF(N276="snížená",J276,0)</f>
        <v>0</v>
      </c>
      <c r="BG276" s="200">
        <f>IF(N276="zákl. přenesená",J276,0)</f>
        <v>0</v>
      </c>
      <c r="BH276" s="200">
        <f>IF(N276="sníž. přenesená",J276,0)</f>
        <v>0</v>
      </c>
      <c r="BI276" s="200">
        <f>IF(N276="nulová",J276,0)</f>
        <v>0</v>
      </c>
      <c r="BJ276" s="17" t="s">
        <v>6</v>
      </c>
      <c r="BK276" s="200">
        <f>ROUND(I276*H276,1)</f>
        <v>0</v>
      </c>
      <c r="BL276" s="17" t="s">
        <v>94</v>
      </c>
      <c r="BM276" s="199" t="s">
        <v>435</v>
      </c>
    </row>
    <row r="277" spans="2:51" s="12" customFormat="1" ht="11.25">
      <c r="B277" s="201"/>
      <c r="C277" s="202"/>
      <c r="D277" s="203" t="s">
        <v>188</v>
      </c>
      <c r="E277" s="204" t="s">
        <v>1</v>
      </c>
      <c r="F277" s="205" t="s">
        <v>119</v>
      </c>
      <c r="G277" s="202"/>
      <c r="H277" s="206">
        <v>128.35</v>
      </c>
      <c r="I277" s="207"/>
      <c r="J277" s="202"/>
      <c r="K277" s="202"/>
      <c r="L277" s="208"/>
      <c r="M277" s="209"/>
      <c r="N277" s="210"/>
      <c r="O277" s="210"/>
      <c r="P277" s="210"/>
      <c r="Q277" s="210"/>
      <c r="R277" s="210"/>
      <c r="S277" s="210"/>
      <c r="T277" s="211"/>
      <c r="AT277" s="212" t="s">
        <v>188</v>
      </c>
      <c r="AU277" s="212" t="s">
        <v>89</v>
      </c>
      <c r="AV277" s="12" t="s">
        <v>89</v>
      </c>
      <c r="AW277" s="12" t="s">
        <v>35</v>
      </c>
      <c r="AX277" s="12" t="s">
        <v>6</v>
      </c>
      <c r="AY277" s="212" t="s">
        <v>180</v>
      </c>
    </row>
    <row r="278" spans="2:65" s="1" customFormat="1" ht="21.6" customHeight="1">
      <c r="B278" s="34"/>
      <c r="C278" s="188" t="s">
        <v>436</v>
      </c>
      <c r="D278" s="188" t="s">
        <v>182</v>
      </c>
      <c r="E278" s="189" t="s">
        <v>437</v>
      </c>
      <c r="F278" s="190" t="s">
        <v>438</v>
      </c>
      <c r="G278" s="191" t="s">
        <v>196</v>
      </c>
      <c r="H278" s="192">
        <v>25.283</v>
      </c>
      <c r="I278" s="193"/>
      <c r="J278" s="194">
        <f>ROUND(I278*H278,1)</f>
        <v>0</v>
      </c>
      <c r="K278" s="190" t="s">
        <v>186</v>
      </c>
      <c r="L278" s="38"/>
      <c r="M278" s="195" t="s">
        <v>1</v>
      </c>
      <c r="N278" s="196" t="s">
        <v>46</v>
      </c>
      <c r="O278" s="66"/>
      <c r="P278" s="197">
        <f>O278*H278</f>
        <v>0</v>
      </c>
      <c r="Q278" s="197">
        <v>0</v>
      </c>
      <c r="R278" s="197">
        <f>Q278*H278</f>
        <v>0</v>
      </c>
      <c r="S278" s="197">
        <v>1.8</v>
      </c>
      <c r="T278" s="198">
        <f>S278*H278</f>
        <v>45.50940000000001</v>
      </c>
      <c r="AR278" s="199" t="s">
        <v>94</v>
      </c>
      <c r="AT278" s="199" t="s">
        <v>182</v>
      </c>
      <c r="AU278" s="199" t="s">
        <v>89</v>
      </c>
      <c r="AY278" s="17" t="s">
        <v>180</v>
      </c>
      <c r="BE278" s="200">
        <f>IF(N278="základní",J278,0)</f>
        <v>0</v>
      </c>
      <c r="BF278" s="200">
        <f>IF(N278="snížená",J278,0)</f>
        <v>0</v>
      </c>
      <c r="BG278" s="200">
        <f>IF(N278="zákl. přenesená",J278,0)</f>
        <v>0</v>
      </c>
      <c r="BH278" s="200">
        <f>IF(N278="sníž. přenesená",J278,0)</f>
        <v>0</v>
      </c>
      <c r="BI278" s="200">
        <f>IF(N278="nulová",J278,0)</f>
        <v>0</v>
      </c>
      <c r="BJ278" s="17" t="s">
        <v>6</v>
      </c>
      <c r="BK278" s="200">
        <f>ROUND(I278*H278,1)</f>
        <v>0</v>
      </c>
      <c r="BL278" s="17" t="s">
        <v>94</v>
      </c>
      <c r="BM278" s="199" t="s">
        <v>439</v>
      </c>
    </row>
    <row r="279" spans="2:51" s="12" customFormat="1" ht="11.25">
      <c r="B279" s="201"/>
      <c r="C279" s="202"/>
      <c r="D279" s="203" t="s">
        <v>188</v>
      </c>
      <c r="E279" s="204" t="s">
        <v>1</v>
      </c>
      <c r="F279" s="205" t="s">
        <v>440</v>
      </c>
      <c r="G279" s="202"/>
      <c r="H279" s="206">
        <v>13.163</v>
      </c>
      <c r="I279" s="207"/>
      <c r="J279" s="202"/>
      <c r="K279" s="202"/>
      <c r="L279" s="208"/>
      <c r="M279" s="209"/>
      <c r="N279" s="210"/>
      <c r="O279" s="210"/>
      <c r="P279" s="210"/>
      <c r="Q279" s="210"/>
      <c r="R279" s="210"/>
      <c r="S279" s="210"/>
      <c r="T279" s="211"/>
      <c r="AT279" s="212" t="s">
        <v>188</v>
      </c>
      <c r="AU279" s="212" t="s">
        <v>89</v>
      </c>
      <c r="AV279" s="12" t="s">
        <v>89</v>
      </c>
      <c r="AW279" s="12" t="s">
        <v>35</v>
      </c>
      <c r="AX279" s="12" t="s">
        <v>81</v>
      </c>
      <c r="AY279" s="212" t="s">
        <v>180</v>
      </c>
    </row>
    <row r="280" spans="2:51" s="12" customFormat="1" ht="22.5">
      <c r="B280" s="201"/>
      <c r="C280" s="202"/>
      <c r="D280" s="203" t="s">
        <v>188</v>
      </c>
      <c r="E280" s="204" t="s">
        <v>1</v>
      </c>
      <c r="F280" s="205" t="s">
        <v>441</v>
      </c>
      <c r="G280" s="202"/>
      <c r="H280" s="206">
        <v>12.12</v>
      </c>
      <c r="I280" s="207"/>
      <c r="J280" s="202"/>
      <c r="K280" s="202"/>
      <c r="L280" s="208"/>
      <c r="M280" s="209"/>
      <c r="N280" s="210"/>
      <c r="O280" s="210"/>
      <c r="P280" s="210"/>
      <c r="Q280" s="210"/>
      <c r="R280" s="210"/>
      <c r="S280" s="210"/>
      <c r="T280" s="211"/>
      <c r="AT280" s="212" t="s">
        <v>188</v>
      </c>
      <c r="AU280" s="212" t="s">
        <v>89</v>
      </c>
      <c r="AV280" s="12" t="s">
        <v>89</v>
      </c>
      <c r="AW280" s="12" t="s">
        <v>35</v>
      </c>
      <c r="AX280" s="12" t="s">
        <v>81</v>
      </c>
      <c r="AY280" s="212" t="s">
        <v>180</v>
      </c>
    </row>
    <row r="281" spans="2:51" s="15" customFormat="1" ht="11.25">
      <c r="B281" s="234"/>
      <c r="C281" s="235"/>
      <c r="D281" s="203" t="s">
        <v>188</v>
      </c>
      <c r="E281" s="236" t="s">
        <v>1</v>
      </c>
      <c r="F281" s="237" t="s">
        <v>231</v>
      </c>
      <c r="G281" s="235"/>
      <c r="H281" s="238">
        <v>25.283</v>
      </c>
      <c r="I281" s="239"/>
      <c r="J281" s="235"/>
      <c r="K281" s="235"/>
      <c r="L281" s="240"/>
      <c r="M281" s="241"/>
      <c r="N281" s="242"/>
      <c r="O281" s="242"/>
      <c r="P281" s="242"/>
      <c r="Q281" s="242"/>
      <c r="R281" s="242"/>
      <c r="S281" s="242"/>
      <c r="T281" s="243"/>
      <c r="AT281" s="244" t="s">
        <v>188</v>
      </c>
      <c r="AU281" s="244" t="s">
        <v>89</v>
      </c>
      <c r="AV281" s="15" t="s">
        <v>94</v>
      </c>
      <c r="AW281" s="15" t="s">
        <v>35</v>
      </c>
      <c r="AX281" s="15" t="s">
        <v>6</v>
      </c>
      <c r="AY281" s="244" t="s">
        <v>180</v>
      </c>
    </row>
    <row r="282" spans="2:65" s="1" customFormat="1" ht="21.6" customHeight="1">
      <c r="B282" s="34"/>
      <c r="C282" s="188" t="s">
        <v>442</v>
      </c>
      <c r="D282" s="188" t="s">
        <v>182</v>
      </c>
      <c r="E282" s="189" t="s">
        <v>443</v>
      </c>
      <c r="F282" s="190" t="s">
        <v>444</v>
      </c>
      <c r="G282" s="191" t="s">
        <v>264</v>
      </c>
      <c r="H282" s="192">
        <v>17</v>
      </c>
      <c r="I282" s="193"/>
      <c r="J282" s="194">
        <f>ROUND(I282*H282,1)</f>
        <v>0</v>
      </c>
      <c r="K282" s="190" t="s">
        <v>186</v>
      </c>
      <c r="L282" s="38"/>
      <c r="M282" s="195" t="s">
        <v>1</v>
      </c>
      <c r="N282" s="196" t="s">
        <v>46</v>
      </c>
      <c r="O282" s="66"/>
      <c r="P282" s="197">
        <f>O282*H282</f>
        <v>0</v>
      </c>
      <c r="Q282" s="197">
        <v>0</v>
      </c>
      <c r="R282" s="197">
        <f>Q282*H282</f>
        <v>0</v>
      </c>
      <c r="S282" s="197">
        <v>0.001</v>
      </c>
      <c r="T282" s="198">
        <f>S282*H282</f>
        <v>0.017</v>
      </c>
      <c r="AR282" s="199" t="s">
        <v>94</v>
      </c>
      <c r="AT282" s="199" t="s">
        <v>182</v>
      </c>
      <c r="AU282" s="199" t="s">
        <v>89</v>
      </c>
      <c r="AY282" s="17" t="s">
        <v>180</v>
      </c>
      <c r="BE282" s="200">
        <f>IF(N282="základní",J282,0)</f>
        <v>0</v>
      </c>
      <c r="BF282" s="200">
        <f>IF(N282="snížená",J282,0)</f>
        <v>0</v>
      </c>
      <c r="BG282" s="200">
        <f>IF(N282="zákl. přenesená",J282,0)</f>
        <v>0</v>
      </c>
      <c r="BH282" s="200">
        <f>IF(N282="sníž. přenesená",J282,0)</f>
        <v>0</v>
      </c>
      <c r="BI282" s="200">
        <f>IF(N282="nulová",J282,0)</f>
        <v>0</v>
      </c>
      <c r="BJ282" s="17" t="s">
        <v>6</v>
      </c>
      <c r="BK282" s="200">
        <f>ROUND(I282*H282,1)</f>
        <v>0</v>
      </c>
      <c r="BL282" s="17" t="s">
        <v>94</v>
      </c>
      <c r="BM282" s="199" t="s">
        <v>445</v>
      </c>
    </row>
    <row r="283" spans="2:51" s="12" customFormat="1" ht="11.25">
      <c r="B283" s="201"/>
      <c r="C283" s="202"/>
      <c r="D283" s="203" t="s">
        <v>188</v>
      </c>
      <c r="E283" s="204" t="s">
        <v>1</v>
      </c>
      <c r="F283" s="205" t="s">
        <v>446</v>
      </c>
      <c r="G283" s="202"/>
      <c r="H283" s="206">
        <v>13</v>
      </c>
      <c r="I283" s="207"/>
      <c r="J283" s="202"/>
      <c r="K283" s="202"/>
      <c r="L283" s="208"/>
      <c r="M283" s="209"/>
      <c r="N283" s="210"/>
      <c r="O283" s="210"/>
      <c r="P283" s="210"/>
      <c r="Q283" s="210"/>
      <c r="R283" s="210"/>
      <c r="S283" s="210"/>
      <c r="T283" s="211"/>
      <c r="AT283" s="212" t="s">
        <v>188</v>
      </c>
      <c r="AU283" s="212" t="s">
        <v>89</v>
      </c>
      <c r="AV283" s="12" t="s">
        <v>89</v>
      </c>
      <c r="AW283" s="12" t="s">
        <v>35</v>
      </c>
      <c r="AX283" s="12" t="s">
        <v>81</v>
      </c>
      <c r="AY283" s="212" t="s">
        <v>180</v>
      </c>
    </row>
    <row r="284" spans="2:51" s="12" customFormat="1" ht="11.25">
      <c r="B284" s="201"/>
      <c r="C284" s="202"/>
      <c r="D284" s="203" t="s">
        <v>188</v>
      </c>
      <c r="E284" s="204" t="s">
        <v>1</v>
      </c>
      <c r="F284" s="205" t="s">
        <v>447</v>
      </c>
      <c r="G284" s="202"/>
      <c r="H284" s="206">
        <v>4</v>
      </c>
      <c r="I284" s="207"/>
      <c r="J284" s="202"/>
      <c r="K284" s="202"/>
      <c r="L284" s="208"/>
      <c r="M284" s="209"/>
      <c r="N284" s="210"/>
      <c r="O284" s="210"/>
      <c r="P284" s="210"/>
      <c r="Q284" s="210"/>
      <c r="R284" s="210"/>
      <c r="S284" s="210"/>
      <c r="T284" s="211"/>
      <c r="AT284" s="212" t="s">
        <v>188</v>
      </c>
      <c r="AU284" s="212" t="s">
        <v>89</v>
      </c>
      <c r="AV284" s="12" t="s">
        <v>89</v>
      </c>
      <c r="AW284" s="12" t="s">
        <v>35</v>
      </c>
      <c r="AX284" s="12" t="s">
        <v>81</v>
      </c>
      <c r="AY284" s="212" t="s">
        <v>180</v>
      </c>
    </row>
    <row r="285" spans="2:51" s="15" customFormat="1" ht="11.25">
      <c r="B285" s="234"/>
      <c r="C285" s="235"/>
      <c r="D285" s="203" t="s">
        <v>188</v>
      </c>
      <c r="E285" s="236" t="s">
        <v>1</v>
      </c>
      <c r="F285" s="237" t="s">
        <v>231</v>
      </c>
      <c r="G285" s="235"/>
      <c r="H285" s="238">
        <v>17</v>
      </c>
      <c r="I285" s="239"/>
      <c r="J285" s="235"/>
      <c r="K285" s="235"/>
      <c r="L285" s="240"/>
      <c r="M285" s="241"/>
      <c r="N285" s="242"/>
      <c r="O285" s="242"/>
      <c r="P285" s="242"/>
      <c r="Q285" s="242"/>
      <c r="R285" s="242"/>
      <c r="S285" s="242"/>
      <c r="T285" s="243"/>
      <c r="AT285" s="244" t="s">
        <v>188</v>
      </c>
      <c r="AU285" s="244" t="s">
        <v>89</v>
      </c>
      <c r="AV285" s="15" t="s">
        <v>94</v>
      </c>
      <c r="AW285" s="15" t="s">
        <v>35</v>
      </c>
      <c r="AX285" s="15" t="s">
        <v>6</v>
      </c>
      <c r="AY285" s="244" t="s">
        <v>180</v>
      </c>
    </row>
    <row r="286" spans="2:65" s="1" customFormat="1" ht="32.45" customHeight="1">
      <c r="B286" s="34"/>
      <c r="C286" s="188" t="s">
        <v>448</v>
      </c>
      <c r="D286" s="188" t="s">
        <v>182</v>
      </c>
      <c r="E286" s="189" t="s">
        <v>449</v>
      </c>
      <c r="F286" s="190" t="s">
        <v>450</v>
      </c>
      <c r="G286" s="191" t="s">
        <v>185</v>
      </c>
      <c r="H286" s="192">
        <v>108.325</v>
      </c>
      <c r="I286" s="193"/>
      <c r="J286" s="194">
        <f>ROUND(I286*H286,1)</f>
        <v>0</v>
      </c>
      <c r="K286" s="190" t="s">
        <v>186</v>
      </c>
      <c r="L286" s="38"/>
      <c r="M286" s="195" t="s">
        <v>1</v>
      </c>
      <c r="N286" s="196" t="s">
        <v>46</v>
      </c>
      <c r="O286" s="66"/>
      <c r="P286" s="197">
        <f>O286*H286</f>
        <v>0</v>
      </c>
      <c r="Q286" s="197">
        <v>0</v>
      </c>
      <c r="R286" s="197">
        <f>Q286*H286</f>
        <v>0</v>
      </c>
      <c r="S286" s="197">
        <v>0.059</v>
      </c>
      <c r="T286" s="198">
        <f>S286*H286</f>
        <v>6.391175</v>
      </c>
      <c r="AR286" s="199" t="s">
        <v>94</v>
      </c>
      <c r="AT286" s="199" t="s">
        <v>182</v>
      </c>
      <c r="AU286" s="199" t="s">
        <v>89</v>
      </c>
      <c r="AY286" s="17" t="s">
        <v>180</v>
      </c>
      <c r="BE286" s="200">
        <f>IF(N286="základní",J286,0)</f>
        <v>0</v>
      </c>
      <c r="BF286" s="200">
        <f>IF(N286="snížená",J286,0)</f>
        <v>0</v>
      </c>
      <c r="BG286" s="200">
        <f>IF(N286="zákl. přenesená",J286,0)</f>
        <v>0</v>
      </c>
      <c r="BH286" s="200">
        <f>IF(N286="sníž. přenesená",J286,0)</f>
        <v>0</v>
      </c>
      <c r="BI286" s="200">
        <f>IF(N286="nulová",J286,0)</f>
        <v>0</v>
      </c>
      <c r="BJ286" s="17" t="s">
        <v>6</v>
      </c>
      <c r="BK286" s="200">
        <f>ROUND(I286*H286,1)</f>
        <v>0</v>
      </c>
      <c r="BL286" s="17" t="s">
        <v>94</v>
      </c>
      <c r="BM286" s="199" t="s">
        <v>451</v>
      </c>
    </row>
    <row r="287" spans="2:51" s="13" customFormat="1" ht="11.25">
      <c r="B287" s="213"/>
      <c r="C287" s="214"/>
      <c r="D287" s="203" t="s">
        <v>188</v>
      </c>
      <c r="E287" s="215" t="s">
        <v>1</v>
      </c>
      <c r="F287" s="216" t="s">
        <v>452</v>
      </c>
      <c r="G287" s="214"/>
      <c r="H287" s="215" t="s">
        <v>1</v>
      </c>
      <c r="I287" s="217"/>
      <c r="J287" s="214"/>
      <c r="K287" s="214"/>
      <c r="L287" s="218"/>
      <c r="M287" s="219"/>
      <c r="N287" s="220"/>
      <c r="O287" s="220"/>
      <c r="P287" s="220"/>
      <c r="Q287" s="220"/>
      <c r="R287" s="220"/>
      <c r="S287" s="220"/>
      <c r="T287" s="221"/>
      <c r="AT287" s="222" t="s">
        <v>188</v>
      </c>
      <c r="AU287" s="222" t="s">
        <v>89</v>
      </c>
      <c r="AV287" s="13" t="s">
        <v>6</v>
      </c>
      <c r="AW287" s="13" t="s">
        <v>35</v>
      </c>
      <c r="AX287" s="13" t="s">
        <v>81</v>
      </c>
      <c r="AY287" s="222" t="s">
        <v>180</v>
      </c>
    </row>
    <row r="288" spans="2:51" s="12" customFormat="1" ht="11.25">
      <c r="B288" s="201"/>
      <c r="C288" s="202"/>
      <c r="D288" s="203" t="s">
        <v>188</v>
      </c>
      <c r="E288" s="204" t="s">
        <v>1</v>
      </c>
      <c r="F288" s="205" t="s">
        <v>453</v>
      </c>
      <c r="G288" s="202"/>
      <c r="H288" s="206">
        <v>49.3</v>
      </c>
      <c r="I288" s="207"/>
      <c r="J288" s="202"/>
      <c r="K288" s="202"/>
      <c r="L288" s="208"/>
      <c r="M288" s="209"/>
      <c r="N288" s="210"/>
      <c r="O288" s="210"/>
      <c r="P288" s="210"/>
      <c r="Q288" s="210"/>
      <c r="R288" s="210"/>
      <c r="S288" s="210"/>
      <c r="T288" s="211"/>
      <c r="AT288" s="212" t="s">
        <v>188</v>
      </c>
      <c r="AU288" s="212" t="s">
        <v>89</v>
      </c>
      <c r="AV288" s="12" t="s">
        <v>89</v>
      </c>
      <c r="AW288" s="12" t="s">
        <v>35</v>
      </c>
      <c r="AX288" s="12" t="s">
        <v>81</v>
      </c>
      <c r="AY288" s="212" t="s">
        <v>180</v>
      </c>
    </row>
    <row r="289" spans="2:51" s="12" customFormat="1" ht="11.25">
      <c r="B289" s="201"/>
      <c r="C289" s="202"/>
      <c r="D289" s="203" t="s">
        <v>188</v>
      </c>
      <c r="E289" s="204" t="s">
        <v>1</v>
      </c>
      <c r="F289" s="205" t="s">
        <v>454</v>
      </c>
      <c r="G289" s="202"/>
      <c r="H289" s="206">
        <v>30.75</v>
      </c>
      <c r="I289" s="207"/>
      <c r="J289" s="202"/>
      <c r="K289" s="202"/>
      <c r="L289" s="208"/>
      <c r="M289" s="209"/>
      <c r="N289" s="210"/>
      <c r="O289" s="210"/>
      <c r="P289" s="210"/>
      <c r="Q289" s="210"/>
      <c r="R289" s="210"/>
      <c r="S289" s="210"/>
      <c r="T289" s="211"/>
      <c r="AT289" s="212" t="s">
        <v>188</v>
      </c>
      <c r="AU289" s="212" t="s">
        <v>89</v>
      </c>
      <c r="AV289" s="12" t="s">
        <v>89</v>
      </c>
      <c r="AW289" s="12" t="s">
        <v>35</v>
      </c>
      <c r="AX289" s="12" t="s">
        <v>81</v>
      </c>
      <c r="AY289" s="212" t="s">
        <v>180</v>
      </c>
    </row>
    <row r="290" spans="2:51" s="12" customFormat="1" ht="11.25">
      <c r="B290" s="201"/>
      <c r="C290" s="202"/>
      <c r="D290" s="203" t="s">
        <v>188</v>
      </c>
      <c r="E290" s="204" t="s">
        <v>1</v>
      </c>
      <c r="F290" s="205" t="s">
        <v>455</v>
      </c>
      <c r="G290" s="202"/>
      <c r="H290" s="206">
        <v>23.1</v>
      </c>
      <c r="I290" s="207"/>
      <c r="J290" s="202"/>
      <c r="K290" s="202"/>
      <c r="L290" s="208"/>
      <c r="M290" s="209"/>
      <c r="N290" s="210"/>
      <c r="O290" s="210"/>
      <c r="P290" s="210"/>
      <c r="Q290" s="210"/>
      <c r="R290" s="210"/>
      <c r="S290" s="210"/>
      <c r="T290" s="211"/>
      <c r="AT290" s="212" t="s">
        <v>188</v>
      </c>
      <c r="AU290" s="212" t="s">
        <v>89</v>
      </c>
      <c r="AV290" s="12" t="s">
        <v>89</v>
      </c>
      <c r="AW290" s="12" t="s">
        <v>35</v>
      </c>
      <c r="AX290" s="12" t="s">
        <v>81</v>
      </c>
      <c r="AY290" s="212" t="s">
        <v>180</v>
      </c>
    </row>
    <row r="291" spans="2:51" s="12" customFormat="1" ht="11.25">
      <c r="B291" s="201"/>
      <c r="C291" s="202"/>
      <c r="D291" s="203" t="s">
        <v>188</v>
      </c>
      <c r="E291" s="204" t="s">
        <v>1</v>
      </c>
      <c r="F291" s="205" t="s">
        <v>456</v>
      </c>
      <c r="G291" s="202"/>
      <c r="H291" s="206">
        <v>5.175</v>
      </c>
      <c r="I291" s="207"/>
      <c r="J291" s="202"/>
      <c r="K291" s="202"/>
      <c r="L291" s="208"/>
      <c r="M291" s="209"/>
      <c r="N291" s="210"/>
      <c r="O291" s="210"/>
      <c r="P291" s="210"/>
      <c r="Q291" s="210"/>
      <c r="R291" s="210"/>
      <c r="S291" s="210"/>
      <c r="T291" s="211"/>
      <c r="AT291" s="212" t="s">
        <v>188</v>
      </c>
      <c r="AU291" s="212" t="s">
        <v>89</v>
      </c>
      <c r="AV291" s="12" t="s">
        <v>89</v>
      </c>
      <c r="AW291" s="12" t="s">
        <v>35</v>
      </c>
      <c r="AX291" s="12" t="s">
        <v>81</v>
      </c>
      <c r="AY291" s="212" t="s">
        <v>180</v>
      </c>
    </row>
    <row r="292" spans="2:51" s="15" customFormat="1" ht="11.25">
      <c r="B292" s="234"/>
      <c r="C292" s="235"/>
      <c r="D292" s="203" t="s">
        <v>188</v>
      </c>
      <c r="E292" s="236" t="s">
        <v>121</v>
      </c>
      <c r="F292" s="237" t="s">
        <v>231</v>
      </c>
      <c r="G292" s="235"/>
      <c r="H292" s="238">
        <v>108.325</v>
      </c>
      <c r="I292" s="239"/>
      <c r="J292" s="235"/>
      <c r="K292" s="235"/>
      <c r="L292" s="240"/>
      <c r="M292" s="241"/>
      <c r="N292" s="242"/>
      <c r="O292" s="242"/>
      <c r="P292" s="242"/>
      <c r="Q292" s="242"/>
      <c r="R292" s="242"/>
      <c r="S292" s="242"/>
      <c r="T292" s="243"/>
      <c r="AT292" s="244" t="s">
        <v>188</v>
      </c>
      <c r="AU292" s="244" t="s">
        <v>89</v>
      </c>
      <c r="AV292" s="15" t="s">
        <v>94</v>
      </c>
      <c r="AW292" s="15" t="s">
        <v>35</v>
      </c>
      <c r="AX292" s="15" t="s">
        <v>6</v>
      </c>
      <c r="AY292" s="244" t="s">
        <v>180</v>
      </c>
    </row>
    <row r="293" spans="2:65" s="1" customFormat="1" ht="21.6" customHeight="1">
      <c r="B293" s="34"/>
      <c r="C293" s="188" t="s">
        <v>457</v>
      </c>
      <c r="D293" s="188" t="s">
        <v>182</v>
      </c>
      <c r="E293" s="189" t="s">
        <v>458</v>
      </c>
      <c r="F293" s="190" t="s">
        <v>459</v>
      </c>
      <c r="G293" s="191" t="s">
        <v>196</v>
      </c>
      <c r="H293" s="192">
        <v>1306.166</v>
      </c>
      <c r="I293" s="193"/>
      <c r="J293" s="194">
        <f>ROUND(I293*H293,1)</f>
        <v>0</v>
      </c>
      <c r="K293" s="190" t="s">
        <v>186</v>
      </c>
      <c r="L293" s="38"/>
      <c r="M293" s="195" t="s">
        <v>1</v>
      </c>
      <c r="N293" s="196" t="s">
        <v>46</v>
      </c>
      <c r="O293" s="66"/>
      <c r="P293" s="197">
        <f>O293*H293</f>
        <v>0</v>
      </c>
      <c r="Q293" s="197">
        <v>0.0011</v>
      </c>
      <c r="R293" s="197">
        <f>Q293*H293</f>
        <v>1.4367826</v>
      </c>
      <c r="S293" s="197">
        <v>0.65</v>
      </c>
      <c r="T293" s="198">
        <f>S293*H293</f>
        <v>849.0079</v>
      </c>
      <c r="AR293" s="199" t="s">
        <v>94</v>
      </c>
      <c r="AT293" s="199" t="s">
        <v>182</v>
      </c>
      <c r="AU293" s="199" t="s">
        <v>89</v>
      </c>
      <c r="AY293" s="17" t="s">
        <v>180</v>
      </c>
      <c r="BE293" s="200">
        <f>IF(N293="základní",J293,0)</f>
        <v>0</v>
      </c>
      <c r="BF293" s="200">
        <f>IF(N293="snížená",J293,0)</f>
        <v>0</v>
      </c>
      <c r="BG293" s="200">
        <f>IF(N293="zákl. přenesená",J293,0)</f>
        <v>0</v>
      </c>
      <c r="BH293" s="200">
        <f>IF(N293="sníž. přenesená",J293,0)</f>
        <v>0</v>
      </c>
      <c r="BI293" s="200">
        <f>IF(N293="nulová",J293,0)</f>
        <v>0</v>
      </c>
      <c r="BJ293" s="17" t="s">
        <v>6</v>
      </c>
      <c r="BK293" s="200">
        <f>ROUND(I293*H293,1)</f>
        <v>0</v>
      </c>
      <c r="BL293" s="17" t="s">
        <v>94</v>
      </c>
      <c r="BM293" s="199" t="s">
        <v>460</v>
      </c>
    </row>
    <row r="294" spans="2:51" s="13" customFormat="1" ht="11.25">
      <c r="B294" s="213"/>
      <c r="C294" s="214"/>
      <c r="D294" s="203" t="s">
        <v>188</v>
      </c>
      <c r="E294" s="215" t="s">
        <v>1</v>
      </c>
      <c r="F294" s="216" t="s">
        <v>461</v>
      </c>
      <c r="G294" s="214"/>
      <c r="H294" s="215" t="s">
        <v>1</v>
      </c>
      <c r="I294" s="217"/>
      <c r="J294" s="214"/>
      <c r="K294" s="214"/>
      <c r="L294" s="218"/>
      <c r="M294" s="219"/>
      <c r="N294" s="220"/>
      <c r="O294" s="220"/>
      <c r="P294" s="220"/>
      <c r="Q294" s="220"/>
      <c r="R294" s="220"/>
      <c r="S294" s="220"/>
      <c r="T294" s="221"/>
      <c r="AT294" s="222" t="s">
        <v>188</v>
      </c>
      <c r="AU294" s="222" t="s">
        <v>89</v>
      </c>
      <c r="AV294" s="13" t="s">
        <v>6</v>
      </c>
      <c r="AW294" s="13" t="s">
        <v>35</v>
      </c>
      <c r="AX294" s="13" t="s">
        <v>81</v>
      </c>
      <c r="AY294" s="222" t="s">
        <v>180</v>
      </c>
    </row>
    <row r="295" spans="2:51" s="13" customFormat="1" ht="11.25">
      <c r="B295" s="213"/>
      <c r="C295" s="214"/>
      <c r="D295" s="203" t="s">
        <v>188</v>
      </c>
      <c r="E295" s="215" t="s">
        <v>1</v>
      </c>
      <c r="F295" s="216" t="s">
        <v>462</v>
      </c>
      <c r="G295" s="214"/>
      <c r="H295" s="215" t="s">
        <v>1</v>
      </c>
      <c r="I295" s="217"/>
      <c r="J295" s="214"/>
      <c r="K295" s="214"/>
      <c r="L295" s="218"/>
      <c r="M295" s="219"/>
      <c r="N295" s="220"/>
      <c r="O295" s="220"/>
      <c r="P295" s="220"/>
      <c r="Q295" s="220"/>
      <c r="R295" s="220"/>
      <c r="S295" s="220"/>
      <c r="T295" s="221"/>
      <c r="AT295" s="222" t="s">
        <v>188</v>
      </c>
      <c r="AU295" s="222" t="s">
        <v>89</v>
      </c>
      <c r="AV295" s="13" t="s">
        <v>6</v>
      </c>
      <c r="AW295" s="13" t="s">
        <v>35</v>
      </c>
      <c r="AX295" s="13" t="s">
        <v>81</v>
      </c>
      <c r="AY295" s="222" t="s">
        <v>180</v>
      </c>
    </row>
    <row r="296" spans="2:51" s="12" customFormat="1" ht="22.5">
      <c r="B296" s="201"/>
      <c r="C296" s="202"/>
      <c r="D296" s="203" t="s">
        <v>188</v>
      </c>
      <c r="E296" s="204" t="s">
        <v>1</v>
      </c>
      <c r="F296" s="205" t="s">
        <v>463</v>
      </c>
      <c r="G296" s="202"/>
      <c r="H296" s="206">
        <v>23.099</v>
      </c>
      <c r="I296" s="207"/>
      <c r="J296" s="202"/>
      <c r="K296" s="202"/>
      <c r="L296" s="208"/>
      <c r="M296" s="209"/>
      <c r="N296" s="210"/>
      <c r="O296" s="210"/>
      <c r="P296" s="210"/>
      <c r="Q296" s="210"/>
      <c r="R296" s="210"/>
      <c r="S296" s="210"/>
      <c r="T296" s="211"/>
      <c r="AT296" s="212" t="s">
        <v>188</v>
      </c>
      <c r="AU296" s="212" t="s">
        <v>89</v>
      </c>
      <c r="AV296" s="12" t="s">
        <v>89</v>
      </c>
      <c r="AW296" s="12" t="s">
        <v>35</v>
      </c>
      <c r="AX296" s="12" t="s">
        <v>81</v>
      </c>
      <c r="AY296" s="212" t="s">
        <v>180</v>
      </c>
    </row>
    <row r="297" spans="2:51" s="12" customFormat="1" ht="11.25">
      <c r="B297" s="201"/>
      <c r="C297" s="202"/>
      <c r="D297" s="203" t="s">
        <v>188</v>
      </c>
      <c r="E297" s="204" t="s">
        <v>1</v>
      </c>
      <c r="F297" s="205" t="s">
        <v>464</v>
      </c>
      <c r="G297" s="202"/>
      <c r="H297" s="206">
        <v>8.442</v>
      </c>
      <c r="I297" s="207"/>
      <c r="J297" s="202"/>
      <c r="K297" s="202"/>
      <c r="L297" s="208"/>
      <c r="M297" s="209"/>
      <c r="N297" s="210"/>
      <c r="O297" s="210"/>
      <c r="P297" s="210"/>
      <c r="Q297" s="210"/>
      <c r="R297" s="210"/>
      <c r="S297" s="210"/>
      <c r="T297" s="211"/>
      <c r="AT297" s="212" t="s">
        <v>188</v>
      </c>
      <c r="AU297" s="212" t="s">
        <v>89</v>
      </c>
      <c r="AV297" s="12" t="s">
        <v>89</v>
      </c>
      <c r="AW297" s="12" t="s">
        <v>35</v>
      </c>
      <c r="AX297" s="12" t="s">
        <v>81</v>
      </c>
      <c r="AY297" s="212" t="s">
        <v>180</v>
      </c>
    </row>
    <row r="298" spans="2:51" s="12" customFormat="1" ht="11.25">
      <c r="B298" s="201"/>
      <c r="C298" s="202"/>
      <c r="D298" s="203" t="s">
        <v>188</v>
      </c>
      <c r="E298" s="204" t="s">
        <v>1</v>
      </c>
      <c r="F298" s="205" t="s">
        <v>465</v>
      </c>
      <c r="G298" s="202"/>
      <c r="H298" s="206">
        <v>5.94</v>
      </c>
      <c r="I298" s="207"/>
      <c r="J298" s="202"/>
      <c r="K298" s="202"/>
      <c r="L298" s="208"/>
      <c r="M298" s="209"/>
      <c r="N298" s="210"/>
      <c r="O298" s="210"/>
      <c r="P298" s="210"/>
      <c r="Q298" s="210"/>
      <c r="R298" s="210"/>
      <c r="S298" s="210"/>
      <c r="T298" s="211"/>
      <c r="AT298" s="212" t="s">
        <v>188</v>
      </c>
      <c r="AU298" s="212" t="s">
        <v>89</v>
      </c>
      <c r="AV298" s="12" t="s">
        <v>89</v>
      </c>
      <c r="AW298" s="12" t="s">
        <v>35</v>
      </c>
      <c r="AX298" s="12" t="s">
        <v>81</v>
      </c>
      <c r="AY298" s="212" t="s">
        <v>180</v>
      </c>
    </row>
    <row r="299" spans="2:51" s="12" customFormat="1" ht="11.25">
      <c r="B299" s="201"/>
      <c r="C299" s="202"/>
      <c r="D299" s="203" t="s">
        <v>188</v>
      </c>
      <c r="E299" s="204" t="s">
        <v>1</v>
      </c>
      <c r="F299" s="205" t="s">
        <v>466</v>
      </c>
      <c r="G299" s="202"/>
      <c r="H299" s="206">
        <v>3.6</v>
      </c>
      <c r="I299" s="207"/>
      <c r="J299" s="202"/>
      <c r="K299" s="202"/>
      <c r="L299" s="208"/>
      <c r="M299" s="209"/>
      <c r="N299" s="210"/>
      <c r="O299" s="210"/>
      <c r="P299" s="210"/>
      <c r="Q299" s="210"/>
      <c r="R299" s="210"/>
      <c r="S299" s="210"/>
      <c r="T299" s="211"/>
      <c r="AT299" s="212" t="s">
        <v>188</v>
      </c>
      <c r="AU299" s="212" t="s">
        <v>89</v>
      </c>
      <c r="AV299" s="12" t="s">
        <v>89</v>
      </c>
      <c r="AW299" s="12" t="s">
        <v>35</v>
      </c>
      <c r="AX299" s="12" t="s">
        <v>81</v>
      </c>
      <c r="AY299" s="212" t="s">
        <v>180</v>
      </c>
    </row>
    <row r="300" spans="2:51" s="15" customFormat="1" ht="11.25">
      <c r="B300" s="234"/>
      <c r="C300" s="235"/>
      <c r="D300" s="203" t="s">
        <v>188</v>
      </c>
      <c r="E300" s="236" t="s">
        <v>129</v>
      </c>
      <c r="F300" s="237" t="s">
        <v>231</v>
      </c>
      <c r="G300" s="235"/>
      <c r="H300" s="238">
        <v>41.081</v>
      </c>
      <c r="I300" s="239"/>
      <c r="J300" s="235"/>
      <c r="K300" s="235"/>
      <c r="L300" s="240"/>
      <c r="M300" s="241"/>
      <c r="N300" s="242"/>
      <c r="O300" s="242"/>
      <c r="P300" s="242"/>
      <c r="Q300" s="242"/>
      <c r="R300" s="242"/>
      <c r="S300" s="242"/>
      <c r="T300" s="243"/>
      <c r="AT300" s="244" t="s">
        <v>188</v>
      </c>
      <c r="AU300" s="244" t="s">
        <v>89</v>
      </c>
      <c r="AV300" s="15" t="s">
        <v>94</v>
      </c>
      <c r="AW300" s="15" t="s">
        <v>35</v>
      </c>
      <c r="AX300" s="15" t="s">
        <v>81</v>
      </c>
      <c r="AY300" s="244" t="s">
        <v>180</v>
      </c>
    </row>
    <row r="301" spans="2:51" s="13" customFormat="1" ht="11.25">
      <c r="B301" s="213"/>
      <c r="C301" s="214"/>
      <c r="D301" s="203" t="s">
        <v>188</v>
      </c>
      <c r="E301" s="215" t="s">
        <v>1</v>
      </c>
      <c r="F301" s="216" t="s">
        <v>467</v>
      </c>
      <c r="G301" s="214"/>
      <c r="H301" s="215" t="s">
        <v>1</v>
      </c>
      <c r="I301" s="217"/>
      <c r="J301" s="214"/>
      <c r="K301" s="214"/>
      <c r="L301" s="218"/>
      <c r="M301" s="219"/>
      <c r="N301" s="220"/>
      <c r="O301" s="220"/>
      <c r="P301" s="220"/>
      <c r="Q301" s="220"/>
      <c r="R301" s="220"/>
      <c r="S301" s="220"/>
      <c r="T301" s="221"/>
      <c r="AT301" s="222" t="s">
        <v>188</v>
      </c>
      <c r="AU301" s="222" t="s">
        <v>89</v>
      </c>
      <c r="AV301" s="13" t="s">
        <v>6</v>
      </c>
      <c r="AW301" s="13" t="s">
        <v>35</v>
      </c>
      <c r="AX301" s="13" t="s">
        <v>81</v>
      </c>
      <c r="AY301" s="222" t="s">
        <v>180</v>
      </c>
    </row>
    <row r="302" spans="2:51" s="13" customFormat="1" ht="11.25">
      <c r="B302" s="213"/>
      <c r="C302" s="214"/>
      <c r="D302" s="203" t="s">
        <v>188</v>
      </c>
      <c r="E302" s="215" t="s">
        <v>1</v>
      </c>
      <c r="F302" s="216" t="s">
        <v>468</v>
      </c>
      <c r="G302" s="214"/>
      <c r="H302" s="215" t="s">
        <v>1</v>
      </c>
      <c r="I302" s="217"/>
      <c r="J302" s="214"/>
      <c r="K302" s="214"/>
      <c r="L302" s="218"/>
      <c r="M302" s="219"/>
      <c r="N302" s="220"/>
      <c r="O302" s="220"/>
      <c r="P302" s="220"/>
      <c r="Q302" s="220"/>
      <c r="R302" s="220"/>
      <c r="S302" s="220"/>
      <c r="T302" s="221"/>
      <c r="AT302" s="222" t="s">
        <v>188</v>
      </c>
      <c r="AU302" s="222" t="s">
        <v>89</v>
      </c>
      <c r="AV302" s="13" t="s">
        <v>6</v>
      </c>
      <c r="AW302" s="13" t="s">
        <v>35</v>
      </c>
      <c r="AX302" s="13" t="s">
        <v>81</v>
      </c>
      <c r="AY302" s="222" t="s">
        <v>180</v>
      </c>
    </row>
    <row r="303" spans="2:51" s="12" customFormat="1" ht="11.25">
      <c r="B303" s="201"/>
      <c r="C303" s="202"/>
      <c r="D303" s="203" t="s">
        <v>188</v>
      </c>
      <c r="E303" s="204" t="s">
        <v>1</v>
      </c>
      <c r="F303" s="205" t="s">
        <v>469</v>
      </c>
      <c r="G303" s="202"/>
      <c r="H303" s="206">
        <v>168.491</v>
      </c>
      <c r="I303" s="207"/>
      <c r="J303" s="202"/>
      <c r="K303" s="202"/>
      <c r="L303" s="208"/>
      <c r="M303" s="209"/>
      <c r="N303" s="210"/>
      <c r="O303" s="210"/>
      <c r="P303" s="210"/>
      <c r="Q303" s="210"/>
      <c r="R303" s="210"/>
      <c r="S303" s="210"/>
      <c r="T303" s="211"/>
      <c r="AT303" s="212" t="s">
        <v>188</v>
      </c>
      <c r="AU303" s="212" t="s">
        <v>89</v>
      </c>
      <c r="AV303" s="12" t="s">
        <v>89</v>
      </c>
      <c r="AW303" s="12" t="s">
        <v>35</v>
      </c>
      <c r="AX303" s="12" t="s">
        <v>81</v>
      </c>
      <c r="AY303" s="212" t="s">
        <v>180</v>
      </c>
    </row>
    <row r="304" spans="2:51" s="14" customFormat="1" ht="11.25">
      <c r="B304" s="223"/>
      <c r="C304" s="224"/>
      <c r="D304" s="203" t="s">
        <v>188</v>
      </c>
      <c r="E304" s="225" t="s">
        <v>1</v>
      </c>
      <c r="F304" s="226" t="s">
        <v>224</v>
      </c>
      <c r="G304" s="224"/>
      <c r="H304" s="227">
        <v>168.491</v>
      </c>
      <c r="I304" s="228"/>
      <c r="J304" s="224"/>
      <c r="K304" s="224"/>
      <c r="L304" s="229"/>
      <c r="M304" s="230"/>
      <c r="N304" s="231"/>
      <c r="O304" s="231"/>
      <c r="P304" s="231"/>
      <c r="Q304" s="231"/>
      <c r="R304" s="231"/>
      <c r="S304" s="231"/>
      <c r="T304" s="232"/>
      <c r="AT304" s="233" t="s">
        <v>188</v>
      </c>
      <c r="AU304" s="233" t="s">
        <v>89</v>
      </c>
      <c r="AV304" s="14" t="s">
        <v>193</v>
      </c>
      <c r="AW304" s="14" t="s">
        <v>35</v>
      </c>
      <c r="AX304" s="14" t="s">
        <v>81</v>
      </c>
      <c r="AY304" s="233" t="s">
        <v>180</v>
      </c>
    </row>
    <row r="305" spans="2:51" s="13" customFormat="1" ht="11.25">
      <c r="B305" s="213"/>
      <c r="C305" s="214"/>
      <c r="D305" s="203" t="s">
        <v>188</v>
      </c>
      <c r="E305" s="215" t="s">
        <v>1</v>
      </c>
      <c r="F305" s="216" t="s">
        <v>470</v>
      </c>
      <c r="G305" s="214"/>
      <c r="H305" s="215" t="s">
        <v>1</v>
      </c>
      <c r="I305" s="217"/>
      <c r="J305" s="214"/>
      <c r="K305" s="214"/>
      <c r="L305" s="218"/>
      <c r="M305" s="219"/>
      <c r="N305" s="220"/>
      <c r="O305" s="220"/>
      <c r="P305" s="220"/>
      <c r="Q305" s="220"/>
      <c r="R305" s="220"/>
      <c r="S305" s="220"/>
      <c r="T305" s="221"/>
      <c r="AT305" s="222" t="s">
        <v>188</v>
      </c>
      <c r="AU305" s="222" t="s">
        <v>89</v>
      </c>
      <c r="AV305" s="13" t="s">
        <v>6</v>
      </c>
      <c r="AW305" s="13" t="s">
        <v>35</v>
      </c>
      <c r="AX305" s="13" t="s">
        <v>81</v>
      </c>
      <c r="AY305" s="222" t="s">
        <v>180</v>
      </c>
    </row>
    <row r="306" spans="2:51" s="12" customFormat="1" ht="11.25">
      <c r="B306" s="201"/>
      <c r="C306" s="202"/>
      <c r="D306" s="203" t="s">
        <v>188</v>
      </c>
      <c r="E306" s="204" t="s">
        <v>1</v>
      </c>
      <c r="F306" s="205" t="s">
        <v>471</v>
      </c>
      <c r="G306" s="202"/>
      <c r="H306" s="206">
        <v>944.087</v>
      </c>
      <c r="I306" s="207"/>
      <c r="J306" s="202"/>
      <c r="K306" s="202"/>
      <c r="L306" s="208"/>
      <c r="M306" s="209"/>
      <c r="N306" s="210"/>
      <c r="O306" s="210"/>
      <c r="P306" s="210"/>
      <c r="Q306" s="210"/>
      <c r="R306" s="210"/>
      <c r="S306" s="210"/>
      <c r="T306" s="211"/>
      <c r="AT306" s="212" t="s">
        <v>188</v>
      </c>
      <c r="AU306" s="212" t="s">
        <v>89</v>
      </c>
      <c r="AV306" s="12" t="s">
        <v>89</v>
      </c>
      <c r="AW306" s="12" t="s">
        <v>35</v>
      </c>
      <c r="AX306" s="12" t="s">
        <v>81</v>
      </c>
      <c r="AY306" s="212" t="s">
        <v>180</v>
      </c>
    </row>
    <row r="307" spans="2:51" s="13" customFormat="1" ht="11.25">
      <c r="B307" s="213"/>
      <c r="C307" s="214"/>
      <c r="D307" s="203" t="s">
        <v>188</v>
      </c>
      <c r="E307" s="215" t="s">
        <v>1</v>
      </c>
      <c r="F307" s="216" t="s">
        <v>472</v>
      </c>
      <c r="G307" s="214"/>
      <c r="H307" s="215" t="s">
        <v>1</v>
      </c>
      <c r="I307" s="217"/>
      <c r="J307" s="214"/>
      <c r="K307" s="214"/>
      <c r="L307" s="218"/>
      <c r="M307" s="219"/>
      <c r="N307" s="220"/>
      <c r="O307" s="220"/>
      <c r="P307" s="220"/>
      <c r="Q307" s="220"/>
      <c r="R307" s="220"/>
      <c r="S307" s="220"/>
      <c r="T307" s="221"/>
      <c r="AT307" s="222" t="s">
        <v>188</v>
      </c>
      <c r="AU307" s="222" t="s">
        <v>89</v>
      </c>
      <c r="AV307" s="13" t="s">
        <v>6</v>
      </c>
      <c r="AW307" s="13" t="s">
        <v>35</v>
      </c>
      <c r="AX307" s="13" t="s">
        <v>81</v>
      </c>
      <c r="AY307" s="222" t="s">
        <v>180</v>
      </c>
    </row>
    <row r="308" spans="2:51" s="12" customFormat="1" ht="11.25">
      <c r="B308" s="201"/>
      <c r="C308" s="202"/>
      <c r="D308" s="203" t="s">
        <v>188</v>
      </c>
      <c r="E308" s="204" t="s">
        <v>1</v>
      </c>
      <c r="F308" s="205" t="s">
        <v>473</v>
      </c>
      <c r="G308" s="202"/>
      <c r="H308" s="206">
        <v>-5.508</v>
      </c>
      <c r="I308" s="207"/>
      <c r="J308" s="202"/>
      <c r="K308" s="202"/>
      <c r="L308" s="208"/>
      <c r="M308" s="209"/>
      <c r="N308" s="210"/>
      <c r="O308" s="210"/>
      <c r="P308" s="210"/>
      <c r="Q308" s="210"/>
      <c r="R308" s="210"/>
      <c r="S308" s="210"/>
      <c r="T308" s="211"/>
      <c r="AT308" s="212" t="s">
        <v>188</v>
      </c>
      <c r="AU308" s="212" t="s">
        <v>89</v>
      </c>
      <c r="AV308" s="12" t="s">
        <v>89</v>
      </c>
      <c r="AW308" s="12" t="s">
        <v>35</v>
      </c>
      <c r="AX308" s="12" t="s">
        <v>81</v>
      </c>
      <c r="AY308" s="212" t="s">
        <v>180</v>
      </c>
    </row>
    <row r="309" spans="2:51" s="13" customFormat="1" ht="11.25">
      <c r="B309" s="213"/>
      <c r="C309" s="214"/>
      <c r="D309" s="203" t="s">
        <v>188</v>
      </c>
      <c r="E309" s="215" t="s">
        <v>1</v>
      </c>
      <c r="F309" s="216" t="s">
        <v>474</v>
      </c>
      <c r="G309" s="214"/>
      <c r="H309" s="215" t="s">
        <v>1</v>
      </c>
      <c r="I309" s="217"/>
      <c r="J309" s="214"/>
      <c r="K309" s="214"/>
      <c r="L309" s="218"/>
      <c r="M309" s="219"/>
      <c r="N309" s="220"/>
      <c r="O309" s="220"/>
      <c r="P309" s="220"/>
      <c r="Q309" s="220"/>
      <c r="R309" s="220"/>
      <c r="S309" s="220"/>
      <c r="T309" s="221"/>
      <c r="AT309" s="222" t="s">
        <v>188</v>
      </c>
      <c r="AU309" s="222" t="s">
        <v>89</v>
      </c>
      <c r="AV309" s="13" t="s">
        <v>6</v>
      </c>
      <c r="AW309" s="13" t="s">
        <v>35</v>
      </c>
      <c r="AX309" s="13" t="s">
        <v>81</v>
      </c>
      <c r="AY309" s="222" t="s">
        <v>180</v>
      </c>
    </row>
    <row r="310" spans="2:51" s="12" customFormat="1" ht="11.25">
      <c r="B310" s="201"/>
      <c r="C310" s="202"/>
      <c r="D310" s="203" t="s">
        <v>188</v>
      </c>
      <c r="E310" s="204" t="s">
        <v>1</v>
      </c>
      <c r="F310" s="205" t="s">
        <v>475</v>
      </c>
      <c r="G310" s="202"/>
      <c r="H310" s="206">
        <v>115.886</v>
      </c>
      <c r="I310" s="207"/>
      <c r="J310" s="202"/>
      <c r="K310" s="202"/>
      <c r="L310" s="208"/>
      <c r="M310" s="209"/>
      <c r="N310" s="210"/>
      <c r="O310" s="210"/>
      <c r="P310" s="210"/>
      <c r="Q310" s="210"/>
      <c r="R310" s="210"/>
      <c r="S310" s="210"/>
      <c r="T310" s="211"/>
      <c r="AT310" s="212" t="s">
        <v>188</v>
      </c>
      <c r="AU310" s="212" t="s">
        <v>89</v>
      </c>
      <c r="AV310" s="12" t="s">
        <v>89</v>
      </c>
      <c r="AW310" s="12" t="s">
        <v>35</v>
      </c>
      <c r="AX310" s="12" t="s">
        <v>81</v>
      </c>
      <c r="AY310" s="212" t="s">
        <v>180</v>
      </c>
    </row>
    <row r="311" spans="2:51" s="12" customFormat="1" ht="11.25">
      <c r="B311" s="201"/>
      <c r="C311" s="202"/>
      <c r="D311" s="203" t="s">
        <v>188</v>
      </c>
      <c r="E311" s="204" t="s">
        <v>1</v>
      </c>
      <c r="F311" s="205" t="s">
        <v>476</v>
      </c>
      <c r="G311" s="202"/>
      <c r="H311" s="206">
        <v>106.74</v>
      </c>
      <c r="I311" s="207"/>
      <c r="J311" s="202"/>
      <c r="K311" s="202"/>
      <c r="L311" s="208"/>
      <c r="M311" s="209"/>
      <c r="N311" s="210"/>
      <c r="O311" s="210"/>
      <c r="P311" s="210"/>
      <c r="Q311" s="210"/>
      <c r="R311" s="210"/>
      <c r="S311" s="210"/>
      <c r="T311" s="211"/>
      <c r="AT311" s="212" t="s">
        <v>188</v>
      </c>
      <c r="AU311" s="212" t="s">
        <v>89</v>
      </c>
      <c r="AV311" s="12" t="s">
        <v>89</v>
      </c>
      <c r="AW311" s="12" t="s">
        <v>35</v>
      </c>
      <c r="AX311" s="12" t="s">
        <v>81</v>
      </c>
      <c r="AY311" s="212" t="s">
        <v>180</v>
      </c>
    </row>
    <row r="312" spans="2:51" s="12" customFormat="1" ht="22.5">
      <c r="B312" s="201"/>
      <c r="C312" s="202"/>
      <c r="D312" s="203" t="s">
        <v>188</v>
      </c>
      <c r="E312" s="204" t="s">
        <v>1</v>
      </c>
      <c r="F312" s="205" t="s">
        <v>477</v>
      </c>
      <c r="G312" s="202"/>
      <c r="H312" s="206">
        <v>9.822</v>
      </c>
      <c r="I312" s="207"/>
      <c r="J312" s="202"/>
      <c r="K312" s="202"/>
      <c r="L312" s="208"/>
      <c r="M312" s="209"/>
      <c r="N312" s="210"/>
      <c r="O312" s="210"/>
      <c r="P312" s="210"/>
      <c r="Q312" s="210"/>
      <c r="R312" s="210"/>
      <c r="S312" s="210"/>
      <c r="T312" s="211"/>
      <c r="AT312" s="212" t="s">
        <v>188</v>
      </c>
      <c r="AU312" s="212" t="s">
        <v>89</v>
      </c>
      <c r="AV312" s="12" t="s">
        <v>89</v>
      </c>
      <c r="AW312" s="12" t="s">
        <v>35</v>
      </c>
      <c r="AX312" s="12" t="s">
        <v>81</v>
      </c>
      <c r="AY312" s="212" t="s">
        <v>180</v>
      </c>
    </row>
    <row r="313" spans="2:51" s="14" customFormat="1" ht="11.25">
      <c r="B313" s="223"/>
      <c r="C313" s="224"/>
      <c r="D313" s="203" t="s">
        <v>188</v>
      </c>
      <c r="E313" s="225" t="s">
        <v>1</v>
      </c>
      <c r="F313" s="226" t="s">
        <v>224</v>
      </c>
      <c r="G313" s="224"/>
      <c r="H313" s="227">
        <v>1171.027</v>
      </c>
      <c r="I313" s="228"/>
      <c r="J313" s="224"/>
      <c r="K313" s="224"/>
      <c r="L313" s="229"/>
      <c r="M313" s="230"/>
      <c r="N313" s="231"/>
      <c r="O313" s="231"/>
      <c r="P313" s="231"/>
      <c r="Q313" s="231"/>
      <c r="R313" s="231"/>
      <c r="S313" s="231"/>
      <c r="T313" s="232"/>
      <c r="AT313" s="233" t="s">
        <v>188</v>
      </c>
      <c r="AU313" s="233" t="s">
        <v>89</v>
      </c>
      <c r="AV313" s="14" t="s">
        <v>193</v>
      </c>
      <c r="AW313" s="14" t="s">
        <v>35</v>
      </c>
      <c r="AX313" s="14" t="s">
        <v>81</v>
      </c>
      <c r="AY313" s="233" t="s">
        <v>180</v>
      </c>
    </row>
    <row r="314" spans="2:51" s="13" customFormat="1" ht="11.25">
      <c r="B314" s="213"/>
      <c r="C314" s="214"/>
      <c r="D314" s="203" t="s">
        <v>188</v>
      </c>
      <c r="E314" s="215" t="s">
        <v>1</v>
      </c>
      <c r="F314" s="216" t="s">
        <v>478</v>
      </c>
      <c r="G314" s="214"/>
      <c r="H314" s="215" t="s">
        <v>1</v>
      </c>
      <c r="I314" s="217"/>
      <c r="J314" s="214"/>
      <c r="K314" s="214"/>
      <c r="L314" s="218"/>
      <c r="M314" s="219"/>
      <c r="N314" s="220"/>
      <c r="O314" s="220"/>
      <c r="P314" s="220"/>
      <c r="Q314" s="220"/>
      <c r="R314" s="220"/>
      <c r="S314" s="220"/>
      <c r="T314" s="221"/>
      <c r="AT314" s="222" t="s">
        <v>188</v>
      </c>
      <c r="AU314" s="222" t="s">
        <v>89</v>
      </c>
      <c r="AV314" s="13" t="s">
        <v>6</v>
      </c>
      <c r="AW314" s="13" t="s">
        <v>35</v>
      </c>
      <c r="AX314" s="13" t="s">
        <v>81</v>
      </c>
      <c r="AY314" s="222" t="s">
        <v>180</v>
      </c>
    </row>
    <row r="315" spans="2:51" s="13" customFormat="1" ht="11.25">
      <c r="B315" s="213"/>
      <c r="C315" s="214"/>
      <c r="D315" s="203" t="s">
        <v>188</v>
      </c>
      <c r="E315" s="215" t="s">
        <v>1</v>
      </c>
      <c r="F315" s="216" t="s">
        <v>479</v>
      </c>
      <c r="G315" s="214"/>
      <c r="H315" s="215" t="s">
        <v>1</v>
      </c>
      <c r="I315" s="217"/>
      <c r="J315" s="214"/>
      <c r="K315" s="214"/>
      <c r="L315" s="218"/>
      <c r="M315" s="219"/>
      <c r="N315" s="220"/>
      <c r="O315" s="220"/>
      <c r="P315" s="220"/>
      <c r="Q315" s="220"/>
      <c r="R315" s="220"/>
      <c r="S315" s="220"/>
      <c r="T315" s="221"/>
      <c r="AT315" s="222" t="s">
        <v>188</v>
      </c>
      <c r="AU315" s="222" t="s">
        <v>89</v>
      </c>
      <c r="AV315" s="13" t="s">
        <v>6</v>
      </c>
      <c r="AW315" s="13" t="s">
        <v>35</v>
      </c>
      <c r="AX315" s="13" t="s">
        <v>81</v>
      </c>
      <c r="AY315" s="222" t="s">
        <v>180</v>
      </c>
    </row>
    <row r="316" spans="2:51" s="13" customFormat="1" ht="11.25">
      <c r="B316" s="213"/>
      <c r="C316" s="214"/>
      <c r="D316" s="203" t="s">
        <v>188</v>
      </c>
      <c r="E316" s="215" t="s">
        <v>1</v>
      </c>
      <c r="F316" s="216" t="s">
        <v>480</v>
      </c>
      <c r="G316" s="214"/>
      <c r="H316" s="215" t="s">
        <v>1</v>
      </c>
      <c r="I316" s="217"/>
      <c r="J316" s="214"/>
      <c r="K316" s="214"/>
      <c r="L316" s="218"/>
      <c r="M316" s="219"/>
      <c r="N316" s="220"/>
      <c r="O316" s="220"/>
      <c r="P316" s="220"/>
      <c r="Q316" s="220"/>
      <c r="R316" s="220"/>
      <c r="S316" s="220"/>
      <c r="T316" s="221"/>
      <c r="AT316" s="222" t="s">
        <v>188</v>
      </c>
      <c r="AU316" s="222" t="s">
        <v>89</v>
      </c>
      <c r="AV316" s="13" t="s">
        <v>6</v>
      </c>
      <c r="AW316" s="13" t="s">
        <v>35</v>
      </c>
      <c r="AX316" s="13" t="s">
        <v>81</v>
      </c>
      <c r="AY316" s="222" t="s">
        <v>180</v>
      </c>
    </row>
    <row r="317" spans="2:51" s="13" customFormat="1" ht="11.25">
      <c r="B317" s="213"/>
      <c r="C317" s="214"/>
      <c r="D317" s="203" t="s">
        <v>188</v>
      </c>
      <c r="E317" s="215" t="s">
        <v>1</v>
      </c>
      <c r="F317" s="216" t="s">
        <v>481</v>
      </c>
      <c r="G317" s="214"/>
      <c r="H317" s="215" t="s">
        <v>1</v>
      </c>
      <c r="I317" s="217"/>
      <c r="J317" s="214"/>
      <c r="K317" s="214"/>
      <c r="L317" s="218"/>
      <c r="M317" s="219"/>
      <c r="N317" s="220"/>
      <c r="O317" s="220"/>
      <c r="P317" s="220"/>
      <c r="Q317" s="220"/>
      <c r="R317" s="220"/>
      <c r="S317" s="220"/>
      <c r="T317" s="221"/>
      <c r="AT317" s="222" t="s">
        <v>188</v>
      </c>
      <c r="AU317" s="222" t="s">
        <v>89</v>
      </c>
      <c r="AV317" s="13" t="s">
        <v>6</v>
      </c>
      <c r="AW317" s="13" t="s">
        <v>35</v>
      </c>
      <c r="AX317" s="13" t="s">
        <v>81</v>
      </c>
      <c r="AY317" s="222" t="s">
        <v>180</v>
      </c>
    </row>
    <row r="318" spans="2:51" s="13" customFormat="1" ht="11.25">
      <c r="B318" s="213"/>
      <c r="C318" s="214"/>
      <c r="D318" s="203" t="s">
        <v>188</v>
      </c>
      <c r="E318" s="215" t="s">
        <v>1</v>
      </c>
      <c r="F318" s="216" t="s">
        <v>482</v>
      </c>
      <c r="G318" s="214"/>
      <c r="H318" s="215" t="s">
        <v>1</v>
      </c>
      <c r="I318" s="217"/>
      <c r="J318" s="214"/>
      <c r="K318" s="214"/>
      <c r="L318" s="218"/>
      <c r="M318" s="219"/>
      <c r="N318" s="220"/>
      <c r="O318" s="220"/>
      <c r="P318" s="220"/>
      <c r="Q318" s="220"/>
      <c r="R318" s="220"/>
      <c r="S318" s="220"/>
      <c r="T318" s="221"/>
      <c r="AT318" s="222" t="s">
        <v>188</v>
      </c>
      <c r="AU318" s="222" t="s">
        <v>89</v>
      </c>
      <c r="AV318" s="13" t="s">
        <v>6</v>
      </c>
      <c r="AW318" s="13" t="s">
        <v>35</v>
      </c>
      <c r="AX318" s="13" t="s">
        <v>81</v>
      </c>
      <c r="AY318" s="222" t="s">
        <v>180</v>
      </c>
    </row>
    <row r="319" spans="2:51" s="12" customFormat="1" ht="11.25">
      <c r="B319" s="201"/>
      <c r="C319" s="202"/>
      <c r="D319" s="203" t="s">
        <v>188</v>
      </c>
      <c r="E319" s="204" t="s">
        <v>1</v>
      </c>
      <c r="F319" s="205" t="s">
        <v>483</v>
      </c>
      <c r="G319" s="202"/>
      <c r="H319" s="206">
        <v>7.659</v>
      </c>
      <c r="I319" s="207"/>
      <c r="J319" s="202"/>
      <c r="K319" s="202"/>
      <c r="L319" s="208"/>
      <c r="M319" s="209"/>
      <c r="N319" s="210"/>
      <c r="O319" s="210"/>
      <c r="P319" s="210"/>
      <c r="Q319" s="210"/>
      <c r="R319" s="210"/>
      <c r="S319" s="210"/>
      <c r="T319" s="211"/>
      <c r="AT319" s="212" t="s">
        <v>188</v>
      </c>
      <c r="AU319" s="212" t="s">
        <v>89</v>
      </c>
      <c r="AV319" s="12" t="s">
        <v>89</v>
      </c>
      <c r="AW319" s="12" t="s">
        <v>35</v>
      </c>
      <c r="AX319" s="12" t="s">
        <v>81</v>
      </c>
      <c r="AY319" s="212" t="s">
        <v>180</v>
      </c>
    </row>
    <row r="320" spans="2:51" s="12" customFormat="1" ht="11.25">
      <c r="B320" s="201"/>
      <c r="C320" s="202"/>
      <c r="D320" s="203" t="s">
        <v>188</v>
      </c>
      <c r="E320" s="204" t="s">
        <v>1</v>
      </c>
      <c r="F320" s="205" t="s">
        <v>484</v>
      </c>
      <c r="G320" s="202"/>
      <c r="H320" s="206">
        <v>-2.43</v>
      </c>
      <c r="I320" s="207"/>
      <c r="J320" s="202"/>
      <c r="K320" s="202"/>
      <c r="L320" s="208"/>
      <c r="M320" s="209"/>
      <c r="N320" s="210"/>
      <c r="O320" s="210"/>
      <c r="P320" s="210"/>
      <c r="Q320" s="210"/>
      <c r="R320" s="210"/>
      <c r="S320" s="210"/>
      <c r="T320" s="211"/>
      <c r="AT320" s="212" t="s">
        <v>188</v>
      </c>
      <c r="AU320" s="212" t="s">
        <v>89</v>
      </c>
      <c r="AV320" s="12" t="s">
        <v>89</v>
      </c>
      <c r="AW320" s="12" t="s">
        <v>35</v>
      </c>
      <c r="AX320" s="12" t="s">
        <v>81</v>
      </c>
      <c r="AY320" s="212" t="s">
        <v>180</v>
      </c>
    </row>
    <row r="321" spans="2:51" s="14" customFormat="1" ht="11.25">
      <c r="B321" s="223"/>
      <c r="C321" s="224"/>
      <c r="D321" s="203" t="s">
        <v>188</v>
      </c>
      <c r="E321" s="225" t="s">
        <v>127</v>
      </c>
      <c r="F321" s="226" t="s">
        <v>224</v>
      </c>
      <c r="G321" s="224"/>
      <c r="H321" s="227">
        <v>5.229</v>
      </c>
      <c r="I321" s="228"/>
      <c r="J321" s="224"/>
      <c r="K321" s="224"/>
      <c r="L321" s="229"/>
      <c r="M321" s="230"/>
      <c r="N321" s="231"/>
      <c r="O321" s="231"/>
      <c r="P321" s="231"/>
      <c r="Q321" s="231"/>
      <c r="R321" s="231"/>
      <c r="S321" s="231"/>
      <c r="T321" s="232"/>
      <c r="AT321" s="233" t="s">
        <v>188</v>
      </c>
      <c r="AU321" s="233" t="s">
        <v>89</v>
      </c>
      <c r="AV321" s="14" t="s">
        <v>193</v>
      </c>
      <c r="AW321" s="14" t="s">
        <v>35</v>
      </c>
      <c r="AX321" s="14" t="s">
        <v>81</v>
      </c>
      <c r="AY321" s="233" t="s">
        <v>180</v>
      </c>
    </row>
    <row r="322" spans="2:51" s="12" customFormat="1" ht="11.25">
      <c r="B322" s="201"/>
      <c r="C322" s="202"/>
      <c r="D322" s="203" t="s">
        <v>188</v>
      </c>
      <c r="E322" s="204" t="s">
        <v>1</v>
      </c>
      <c r="F322" s="205" t="s">
        <v>485</v>
      </c>
      <c r="G322" s="202"/>
      <c r="H322" s="206">
        <v>2.5</v>
      </c>
      <c r="I322" s="207"/>
      <c r="J322" s="202"/>
      <c r="K322" s="202"/>
      <c r="L322" s="208"/>
      <c r="M322" s="209"/>
      <c r="N322" s="210"/>
      <c r="O322" s="210"/>
      <c r="P322" s="210"/>
      <c r="Q322" s="210"/>
      <c r="R322" s="210"/>
      <c r="S322" s="210"/>
      <c r="T322" s="211"/>
      <c r="AT322" s="212" t="s">
        <v>188</v>
      </c>
      <c r="AU322" s="212" t="s">
        <v>89</v>
      </c>
      <c r="AV322" s="12" t="s">
        <v>89</v>
      </c>
      <c r="AW322" s="12" t="s">
        <v>35</v>
      </c>
      <c r="AX322" s="12" t="s">
        <v>81</v>
      </c>
      <c r="AY322" s="212" t="s">
        <v>180</v>
      </c>
    </row>
    <row r="323" spans="2:51" s="14" customFormat="1" ht="11.25">
      <c r="B323" s="223"/>
      <c r="C323" s="224"/>
      <c r="D323" s="203" t="s">
        <v>188</v>
      </c>
      <c r="E323" s="225" t="s">
        <v>125</v>
      </c>
      <c r="F323" s="226" t="s">
        <v>224</v>
      </c>
      <c r="G323" s="224"/>
      <c r="H323" s="227">
        <v>2.5</v>
      </c>
      <c r="I323" s="228"/>
      <c r="J323" s="224"/>
      <c r="K323" s="224"/>
      <c r="L323" s="229"/>
      <c r="M323" s="230"/>
      <c r="N323" s="231"/>
      <c r="O323" s="231"/>
      <c r="P323" s="231"/>
      <c r="Q323" s="231"/>
      <c r="R323" s="231"/>
      <c r="S323" s="231"/>
      <c r="T323" s="232"/>
      <c r="AT323" s="233" t="s">
        <v>188</v>
      </c>
      <c r="AU323" s="233" t="s">
        <v>89</v>
      </c>
      <c r="AV323" s="14" t="s">
        <v>193</v>
      </c>
      <c r="AW323" s="14" t="s">
        <v>35</v>
      </c>
      <c r="AX323" s="14" t="s">
        <v>81</v>
      </c>
      <c r="AY323" s="233" t="s">
        <v>180</v>
      </c>
    </row>
    <row r="324" spans="2:51" s="12" customFormat="1" ht="11.25">
      <c r="B324" s="201"/>
      <c r="C324" s="202"/>
      <c r="D324" s="203" t="s">
        <v>188</v>
      </c>
      <c r="E324" s="204" t="s">
        <v>1</v>
      </c>
      <c r="F324" s="205" t="s">
        <v>486</v>
      </c>
      <c r="G324" s="202"/>
      <c r="H324" s="206">
        <v>-41.081</v>
      </c>
      <c r="I324" s="207"/>
      <c r="J324" s="202"/>
      <c r="K324" s="202"/>
      <c r="L324" s="208"/>
      <c r="M324" s="209"/>
      <c r="N324" s="210"/>
      <c r="O324" s="210"/>
      <c r="P324" s="210"/>
      <c r="Q324" s="210"/>
      <c r="R324" s="210"/>
      <c r="S324" s="210"/>
      <c r="T324" s="211"/>
      <c r="AT324" s="212" t="s">
        <v>188</v>
      </c>
      <c r="AU324" s="212" t="s">
        <v>89</v>
      </c>
      <c r="AV324" s="12" t="s">
        <v>89</v>
      </c>
      <c r="AW324" s="12" t="s">
        <v>35</v>
      </c>
      <c r="AX324" s="12" t="s">
        <v>81</v>
      </c>
      <c r="AY324" s="212" t="s">
        <v>180</v>
      </c>
    </row>
    <row r="325" spans="2:51" s="15" customFormat="1" ht="11.25">
      <c r="B325" s="234"/>
      <c r="C325" s="235"/>
      <c r="D325" s="203" t="s">
        <v>188</v>
      </c>
      <c r="E325" s="236" t="s">
        <v>133</v>
      </c>
      <c r="F325" s="237" t="s">
        <v>231</v>
      </c>
      <c r="G325" s="235"/>
      <c r="H325" s="238">
        <v>1306.166</v>
      </c>
      <c r="I325" s="239"/>
      <c r="J325" s="235"/>
      <c r="K325" s="235"/>
      <c r="L325" s="240"/>
      <c r="M325" s="241"/>
      <c r="N325" s="242"/>
      <c r="O325" s="242"/>
      <c r="P325" s="242"/>
      <c r="Q325" s="242"/>
      <c r="R325" s="242"/>
      <c r="S325" s="242"/>
      <c r="T325" s="243"/>
      <c r="AT325" s="244" t="s">
        <v>188</v>
      </c>
      <c r="AU325" s="244" t="s">
        <v>89</v>
      </c>
      <c r="AV325" s="15" t="s">
        <v>94</v>
      </c>
      <c r="AW325" s="15" t="s">
        <v>35</v>
      </c>
      <c r="AX325" s="15" t="s">
        <v>81</v>
      </c>
      <c r="AY325" s="244" t="s">
        <v>180</v>
      </c>
    </row>
    <row r="326" spans="2:51" s="13" customFormat="1" ht="11.25">
      <c r="B326" s="213"/>
      <c r="C326" s="214"/>
      <c r="D326" s="203" t="s">
        <v>188</v>
      </c>
      <c r="E326" s="215" t="s">
        <v>1</v>
      </c>
      <c r="F326" s="216" t="s">
        <v>487</v>
      </c>
      <c r="G326" s="214"/>
      <c r="H326" s="215" t="s">
        <v>1</v>
      </c>
      <c r="I326" s="217"/>
      <c r="J326" s="214"/>
      <c r="K326" s="214"/>
      <c r="L326" s="218"/>
      <c r="M326" s="219"/>
      <c r="N326" s="220"/>
      <c r="O326" s="220"/>
      <c r="P326" s="220"/>
      <c r="Q326" s="220"/>
      <c r="R326" s="220"/>
      <c r="S326" s="220"/>
      <c r="T326" s="221"/>
      <c r="AT326" s="222" t="s">
        <v>188</v>
      </c>
      <c r="AU326" s="222" t="s">
        <v>89</v>
      </c>
      <c r="AV326" s="13" t="s">
        <v>6</v>
      </c>
      <c r="AW326" s="13" t="s">
        <v>35</v>
      </c>
      <c r="AX326" s="13" t="s">
        <v>81</v>
      </c>
      <c r="AY326" s="222" t="s">
        <v>180</v>
      </c>
    </row>
    <row r="327" spans="2:51" s="13" customFormat="1" ht="11.25">
      <c r="B327" s="213"/>
      <c r="C327" s="214"/>
      <c r="D327" s="203" t="s">
        <v>188</v>
      </c>
      <c r="E327" s="215" t="s">
        <v>1</v>
      </c>
      <c r="F327" s="216" t="s">
        <v>488</v>
      </c>
      <c r="G327" s="214"/>
      <c r="H327" s="215" t="s">
        <v>1</v>
      </c>
      <c r="I327" s="217"/>
      <c r="J327" s="214"/>
      <c r="K327" s="214"/>
      <c r="L327" s="218"/>
      <c r="M327" s="219"/>
      <c r="N327" s="220"/>
      <c r="O327" s="220"/>
      <c r="P327" s="220"/>
      <c r="Q327" s="220"/>
      <c r="R327" s="220"/>
      <c r="S327" s="220"/>
      <c r="T327" s="221"/>
      <c r="AT327" s="222" t="s">
        <v>188</v>
      </c>
      <c r="AU327" s="222" t="s">
        <v>89</v>
      </c>
      <c r="AV327" s="13" t="s">
        <v>6</v>
      </c>
      <c r="AW327" s="13" t="s">
        <v>35</v>
      </c>
      <c r="AX327" s="13" t="s">
        <v>81</v>
      </c>
      <c r="AY327" s="222" t="s">
        <v>180</v>
      </c>
    </row>
    <row r="328" spans="2:51" s="12" customFormat="1" ht="11.25">
      <c r="B328" s="201"/>
      <c r="C328" s="202"/>
      <c r="D328" s="203" t="s">
        <v>188</v>
      </c>
      <c r="E328" s="204" t="s">
        <v>1</v>
      </c>
      <c r="F328" s="205" t="s">
        <v>489</v>
      </c>
      <c r="G328" s="202"/>
      <c r="H328" s="206">
        <v>15.364</v>
      </c>
      <c r="I328" s="207"/>
      <c r="J328" s="202"/>
      <c r="K328" s="202"/>
      <c r="L328" s="208"/>
      <c r="M328" s="209"/>
      <c r="N328" s="210"/>
      <c r="O328" s="210"/>
      <c r="P328" s="210"/>
      <c r="Q328" s="210"/>
      <c r="R328" s="210"/>
      <c r="S328" s="210"/>
      <c r="T328" s="211"/>
      <c r="AT328" s="212" t="s">
        <v>188</v>
      </c>
      <c r="AU328" s="212" t="s">
        <v>89</v>
      </c>
      <c r="AV328" s="12" t="s">
        <v>89</v>
      </c>
      <c r="AW328" s="12" t="s">
        <v>35</v>
      </c>
      <c r="AX328" s="12" t="s">
        <v>81</v>
      </c>
      <c r="AY328" s="212" t="s">
        <v>180</v>
      </c>
    </row>
    <row r="329" spans="2:51" s="13" customFormat="1" ht="11.25">
      <c r="B329" s="213"/>
      <c r="C329" s="214"/>
      <c r="D329" s="203" t="s">
        <v>188</v>
      </c>
      <c r="E329" s="215" t="s">
        <v>1</v>
      </c>
      <c r="F329" s="216" t="s">
        <v>490</v>
      </c>
      <c r="G329" s="214"/>
      <c r="H329" s="215" t="s">
        <v>1</v>
      </c>
      <c r="I329" s="217"/>
      <c r="J329" s="214"/>
      <c r="K329" s="214"/>
      <c r="L329" s="218"/>
      <c r="M329" s="219"/>
      <c r="N329" s="220"/>
      <c r="O329" s="220"/>
      <c r="P329" s="220"/>
      <c r="Q329" s="220"/>
      <c r="R329" s="220"/>
      <c r="S329" s="220"/>
      <c r="T329" s="221"/>
      <c r="AT329" s="222" t="s">
        <v>188</v>
      </c>
      <c r="AU329" s="222" t="s">
        <v>89</v>
      </c>
      <c r="AV329" s="13" t="s">
        <v>6</v>
      </c>
      <c r="AW329" s="13" t="s">
        <v>35</v>
      </c>
      <c r="AX329" s="13" t="s">
        <v>81</v>
      </c>
      <c r="AY329" s="222" t="s">
        <v>180</v>
      </c>
    </row>
    <row r="330" spans="2:51" s="12" customFormat="1" ht="11.25">
      <c r="B330" s="201"/>
      <c r="C330" s="202"/>
      <c r="D330" s="203" t="s">
        <v>188</v>
      </c>
      <c r="E330" s="204" t="s">
        <v>1</v>
      </c>
      <c r="F330" s="205" t="s">
        <v>491</v>
      </c>
      <c r="G330" s="202"/>
      <c r="H330" s="206">
        <v>91.259</v>
      </c>
      <c r="I330" s="207"/>
      <c r="J330" s="202"/>
      <c r="K330" s="202"/>
      <c r="L330" s="208"/>
      <c r="M330" s="209"/>
      <c r="N330" s="210"/>
      <c r="O330" s="210"/>
      <c r="P330" s="210"/>
      <c r="Q330" s="210"/>
      <c r="R330" s="210"/>
      <c r="S330" s="210"/>
      <c r="T330" s="211"/>
      <c r="AT330" s="212" t="s">
        <v>188</v>
      </c>
      <c r="AU330" s="212" t="s">
        <v>89</v>
      </c>
      <c r="AV330" s="12" t="s">
        <v>89</v>
      </c>
      <c r="AW330" s="12" t="s">
        <v>35</v>
      </c>
      <c r="AX330" s="12" t="s">
        <v>81</v>
      </c>
      <c r="AY330" s="212" t="s">
        <v>180</v>
      </c>
    </row>
    <row r="331" spans="2:51" s="12" customFormat="1" ht="11.25">
      <c r="B331" s="201"/>
      <c r="C331" s="202"/>
      <c r="D331" s="203" t="s">
        <v>188</v>
      </c>
      <c r="E331" s="204" t="s">
        <v>1</v>
      </c>
      <c r="F331" s="205" t="s">
        <v>492</v>
      </c>
      <c r="G331" s="202"/>
      <c r="H331" s="206">
        <v>4.451</v>
      </c>
      <c r="I331" s="207"/>
      <c r="J331" s="202"/>
      <c r="K331" s="202"/>
      <c r="L331" s="208"/>
      <c r="M331" s="209"/>
      <c r="N331" s="210"/>
      <c r="O331" s="210"/>
      <c r="P331" s="210"/>
      <c r="Q331" s="210"/>
      <c r="R331" s="210"/>
      <c r="S331" s="210"/>
      <c r="T331" s="211"/>
      <c r="AT331" s="212" t="s">
        <v>188</v>
      </c>
      <c r="AU331" s="212" t="s">
        <v>89</v>
      </c>
      <c r="AV331" s="12" t="s">
        <v>89</v>
      </c>
      <c r="AW331" s="12" t="s">
        <v>35</v>
      </c>
      <c r="AX331" s="12" t="s">
        <v>81</v>
      </c>
      <c r="AY331" s="212" t="s">
        <v>180</v>
      </c>
    </row>
    <row r="332" spans="2:51" s="12" customFormat="1" ht="11.25">
      <c r="B332" s="201"/>
      <c r="C332" s="202"/>
      <c r="D332" s="203" t="s">
        <v>188</v>
      </c>
      <c r="E332" s="204" t="s">
        <v>1</v>
      </c>
      <c r="F332" s="205" t="s">
        <v>493</v>
      </c>
      <c r="G332" s="202"/>
      <c r="H332" s="206">
        <v>1.822</v>
      </c>
      <c r="I332" s="207"/>
      <c r="J332" s="202"/>
      <c r="K332" s="202"/>
      <c r="L332" s="208"/>
      <c r="M332" s="209"/>
      <c r="N332" s="210"/>
      <c r="O332" s="210"/>
      <c r="P332" s="210"/>
      <c r="Q332" s="210"/>
      <c r="R332" s="210"/>
      <c r="S332" s="210"/>
      <c r="T332" s="211"/>
      <c r="AT332" s="212" t="s">
        <v>188</v>
      </c>
      <c r="AU332" s="212" t="s">
        <v>89</v>
      </c>
      <c r="AV332" s="12" t="s">
        <v>89</v>
      </c>
      <c r="AW332" s="12" t="s">
        <v>35</v>
      </c>
      <c r="AX332" s="12" t="s">
        <v>81</v>
      </c>
      <c r="AY332" s="212" t="s">
        <v>180</v>
      </c>
    </row>
    <row r="333" spans="2:51" s="12" customFormat="1" ht="11.25">
      <c r="B333" s="201"/>
      <c r="C333" s="202"/>
      <c r="D333" s="203" t="s">
        <v>188</v>
      </c>
      <c r="E333" s="204" t="s">
        <v>1</v>
      </c>
      <c r="F333" s="205" t="s">
        <v>494</v>
      </c>
      <c r="G333" s="202"/>
      <c r="H333" s="206">
        <v>3.823</v>
      </c>
      <c r="I333" s="207"/>
      <c r="J333" s="202"/>
      <c r="K333" s="202"/>
      <c r="L333" s="208"/>
      <c r="M333" s="209"/>
      <c r="N333" s="210"/>
      <c r="O333" s="210"/>
      <c r="P333" s="210"/>
      <c r="Q333" s="210"/>
      <c r="R333" s="210"/>
      <c r="S333" s="210"/>
      <c r="T333" s="211"/>
      <c r="AT333" s="212" t="s">
        <v>188</v>
      </c>
      <c r="AU333" s="212" t="s">
        <v>89</v>
      </c>
      <c r="AV333" s="12" t="s">
        <v>89</v>
      </c>
      <c r="AW333" s="12" t="s">
        <v>35</v>
      </c>
      <c r="AX333" s="12" t="s">
        <v>81</v>
      </c>
      <c r="AY333" s="212" t="s">
        <v>180</v>
      </c>
    </row>
    <row r="334" spans="2:51" s="13" customFormat="1" ht="11.25">
      <c r="B334" s="213"/>
      <c r="C334" s="214"/>
      <c r="D334" s="203" t="s">
        <v>188</v>
      </c>
      <c r="E334" s="215" t="s">
        <v>1</v>
      </c>
      <c r="F334" s="216" t="s">
        <v>495</v>
      </c>
      <c r="G334" s="214"/>
      <c r="H334" s="215" t="s">
        <v>1</v>
      </c>
      <c r="I334" s="217"/>
      <c r="J334" s="214"/>
      <c r="K334" s="214"/>
      <c r="L334" s="218"/>
      <c r="M334" s="219"/>
      <c r="N334" s="220"/>
      <c r="O334" s="220"/>
      <c r="P334" s="220"/>
      <c r="Q334" s="220"/>
      <c r="R334" s="220"/>
      <c r="S334" s="220"/>
      <c r="T334" s="221"/>
      <c r="AT334" s="222" t="s">
        <v>188</v>
      </c>
      <c r="AU334" s="222" t="s">
        <v>89</v>
      </c>
      <c r="AV334" s="13" t="s">
        <v>6</v>
      </c>
      <c r="AW334" s="13" t="s">
        <v>35</v>
      </c>
      <c r="AX334" s="13" t="s">
        <v>81</v>
      </c>
      <c r="AY334" s="222" t="s">
        <v>180</v>
      </c>
    </row>
    <row r="335" spans="2:51" s="12" customFormat="1" ht="11.25">
      <c r="B335" s="201"/>
      <c r="C335" s="202"/>
      <c r="D335" s="203" t="s">
        <v>188</v>
      </c>
      <c r="E335" s="204" t="s">
        <v>1</v>
      </c>
      <c r="F335" s="205" t="s">
        <v>496</v>
      </c>
      <c r="G335" s="202"/>
      <c r="H335" s="206">
        <v>-2.001</v>
      </c>
      <c r="I335" s="207"/>
      <c r="J335" s="202"/>
      <c r="K335" s="202"/>
      <c r="L335" s="208"/>
      <c r="M335" s="209"/>
      <c r="N335" s="210"/>
      <c r="O335" s="210"/>
      <c r="P335" s="210"/>
      <c r="Q335" s="210"/>
      <c r="R335" s="210"/>
      <c r="S335" s="210"/>
      <c r="T335" s="211"/>
      <c r="AT335" s="212" t="s">
        <v>188</v>
      </c>
      <c r="AU335" s="212" t="s">
        <v>89</v>
      </c>
      <c r="AV335" s="12" t="s">
        <v>89</v>
      </c>
      <c r="AW335" s="12" t="s">
        <v>35</v>
      </c>
      <c r="AX335" s="12" t="s">
        <v>81</v>
      </c>
      <c r="AY335" s="212" t="s">
        <v>180</v>
      </c>
    </row>
    <row r="336" spans="2:51" s="14" customFormat="1" ht="11.25">
      <c r="B336" s="223"/>
      <c r="C336" s="224"/>
      <c r="D336" s="203" t="s">
        <v>188</v>
      </c>
      <c r="E336" s="225" t="s">
        <v>1</v>
      </c>
      <c r="F336" s="226" t="s">
        <v>224</v>
      </c>
      <c r="G336" s="224"/>
      <c r="H336" s="227">
        <v>114.718</v>
      </c>
      <c r="I336" s="228"/>
      <c r="J336" s="224"/>
      <c r="K336" s="224"/>
      <c r="L336" s="229"/>
      <c r="M336" s="230"/>
      <c r="N336" s="231"/>
      <c r="O336" s="231"/>
      <c r="P336" s="231"/>
      <c r="Q336" s="231"/>
      <c r="R336" s="231"/>
      <c r="S336" s="231"/>
      <c r="T336" s="232"/>
      <c r="AT336" s="233" t="s">
        <v>188</v>
      </c>
      <c r="AU336" s="233" t="s">
        <v>89</v>
      </c>
      <c r="AV336" s="14" t="s">
        <v>193</v>
      </c>
      <c r="AW336" s="14" t="s">
        <v>35</v>
      </c>
      <c r="AX336" s="14" t="s">
        <v>81</v>
      </c>
      <c r="AY336" s="233" t="s">
        <v>180</v>
      </c>
    </row>
    <row r="337" spans="2:51" s="13" customFormat="1" ht="22.5">
      <c r="B337" s="213"/>
      <c r="C337" s="214"/>
      <c r="D337" s="203" t="s">
        <v>188</v>
      </c>
      <c r="E337" s="215" t="s">
        <v>1</v>
      </c>
      <c r="F337" s="216" t="s">
        <v>497</v>
      </c>
      <c r="G337" s="214"/>
      <c r="H337" s="215" t="s">
        <v>1</v>
      </c>
      <c r="I337" s="217"/>
      <c r="J337" s="214"/>
      <c r="K337" s="214"/>
      <c r="L337" s="218"/>
      <c r="M337" s="219"/>
      <c r="N337" s="220"/>
      <c r="O337" s="220"/>
      <c r="P337" s="220"/>
      <c r="Q337" s="220"/>
      <c r="R337" s="220"/>
      <c r="S337" s="220"/>
      <c r="T337" s="221"/>
      <c r="AT337" s="222" t="s">
        <v>188</v>
      </c>
      <c r="AU337" s="222" t="s">
        <v>89</v>
      </c>
      <c r="AV337" s="13" t="s">
        <v>6</v>
      </c>
      <c r="AW337" s="13" t="s">
        <v>35</v>
      </c>
      <c r="AX337" s="13" t="s">
        <v>81</v>
      </c>
      <c r="AY337" s="222" t="s">
        <v>180</v>
      </c>
    </row>
    <row r="338" spans="2:51" s="12" customFormat="1" ht="11.25">
      <c r="B338" s="201"/>
      <c r="C338" s="202"/>
      <c r="D338" s="203" t="s">
        <v>188</v>
      </c>
      <c r="E338" s="204" t="s">
        <v>1</v>
      </c>
      <c r="F338" s="205" t="s">
        <v>498</v>
      </c>
      <c r="G338" s="202"/>
      <c r="H338" s="206">
        <v>30.97</v>
      </c>
      <c r="I338" s="207"/>
      <c r="J338" s="202"/>
      <c r="K338" s="202"/>
      <c r="L338" s="208"/>
      <c r="M338" s="209"/>
      <c r="N338" s="210"/>
      <c r="O338" s="210"/>
      <c r="P338" s="210"/>
      <c r="Q338" s="210"/>
      <c r="R338" s="210"/>
      <c r="S338" s="210"/>
      <c r="T338" s="211"/>
      <c r="AT338" s="212" t="s">
        <v>188</v>
      </c>
      <c r="AU338" s="212" t="s">
        <v>89</v>
      </c>
      <c r="AV338" s="12" t="s">
        <v>89</v>
      </c>
      <c r="AW338" s="12" t="s">
        <v>35</v>
      </c>
      <c r="AX338" s="12" t="s">
        <v>81</v>
      </c>
      <c r="AY338" s="212" t="s">
        <v>180</v>
      </c>
    </row>
    <row r="339" spans="2:51" s="13" customFormat="1" ht="11.25">
      <c r="B339" s="213"/>
      <c r="C339" s="214"/>
      <c r="D339" s="203" t="s">
        <v>188</v>
      </c>
      <c r="E339" s="215" t="s">
        <v>1</v>
      </c>
      <c r="F339" s="216" t="s">
        <v>499</v>
      </c>
      <c r="G339" s="214"/>
      <c r="H339" s="215" t="s">
        <v>1</v>
      </c>
      <c r="I339" s="217"/>
      <c r="J339" s="214"/>
      <c r="K339" s="214"/>
      <c r="L339" s="218"/>
      <c r="M339" s="219"/>
      <c r="N339" s="220"/>
      <c r="O339" s="220"/>
      <c r="P339" s="220"/>
      <c r="Q339" s="220"/>
      <c r="R339" s="220"/>
      <c r="S339" s="220"/>
      <c r="T339" s="221"/>
      <c r="AT339" s="222" t="s">
        <v>188</v>
      </c>
      <c r="AU339" s="222" t="s">
        <v>89</v>
      </c>
      <c r="AV339" s="13" t="s">
        <v>6</v>
      </c>
      <c r="AW339" s="13" t="s">
        <v>35</v>
      </c>
      <c r="AX339" s="13" t="s">
        <v>81</v>
      </c>
      <c r="AY339" s="222" t="s">
        <v>180</v>
      </c>
    </row>
    <row r="340" spans="2:51" s="12" customFormat="1" ht="11.25">
      <c r="B340" s="201"/>
      <c r="C340" s="202"/>
      <c r="D340" s="203" t="s">
        <v>188</v>
      </c>
      <c r="E340" s="204" t="s">
        <v>1</v>
      </c>
      <c r="F340" s="205" t="s">
        <v>500</v>
      </c>
      <c r="G340" s="202"/>
      <c r="H340" s="206">
        <v>-5.508</v>
      </c>
      <c r="I340" s="207"/>
      <c r="J340" s="202"/>
      <c r="K340" s="202"/>
      <c r="L340" s="208"/>
      <c r="M340" s="209"/>
      <c r="N340" s="210"/>
      <c r="O340" s="210"/>
      <c r="P340" s="210"/>
      <c r="Q340" s="210"/>
      <c r="R340" s="210"/>
      <c r="S340" s="210"/>
      <c r="T340" s="211"/>
      <c r="AT340" s="212" t="s">
        <v>188</v>
      </c>
      <c r="AU340" s="212" t="s">
        <v>89</v>
      </c>
      <c r="AV340" s="12" t="s">
        <v>89</v>
      </c>
      <c r="AW340" s="12" t="s">
        <v>35</v>
      </c>
      <c r="AX340" s="12" t="s">
        <v>81</v>
      </c>
      <c r="AY340" s="212" t="s">
        <v>180</v>
      </c>
    </row>
    <row r="341" spans="2:51" s="12" customFormat="1" ht="11.25">
      <c r="B341" s="201"/>
      <c r="C341" s="202"/>
      <c r="D341" s="203" t="s">
        <v>188</v>
      </c>
      <c r="E341" s="204" t="s">
        <v>1</v>
      </c>
      <c r="F341" s="205" t="s">
        <v>501</v>
      </c>
      <c r="G341" s="202"/>
      <c r="H341" s="206">
        <v>-0.878</v>
      </c>
      <c r="I341" s="207"/>
      <c r="J341" s="202"/>
      <c r="K341" s="202"/>
      <c r="L341" s="208"/>
      <c r="M341" s="209"/>
      <c r="N341" s="210"/>
      <c r="O341" s="210"/>
      <c r="P341" s="210"/>
      <c r="Q341" s="210"/>
      <c r="R341" s="210"/>
      <c r="S341" s="210"/>
      <c r="T341" s="211"/>
      <c r="AT341" s="212" t="s">
        <v>188</v>
      </c>
      <c r="AU341" s="212" t="s">
        <v>89</v>
      </c>
      <c r="AV341" s="12" t="s">
        <v>89</v>
      </c>
      <c r="AW341" s="12" t="s">
        <v>35</v>
      </c>
      <c r="AX341" s="12" t="s">
        <v>81</v>
      </c>
      <c r="AY341" s="212" t="s">
        <v>180</v>
      </c>
    </row>
    <row r="342" spans="2:51" s="14" customFormat="1" ht="11.25">
      <c r="B342" s="223"/>
      <c r="C342" s="224"/>
      <c r="D342" s="203" t="s">
        <v>188</v>
      </c>
      <c r="E342" s="225" t="s">
        <v>1</v>
      </c>
      <c r="F342" s="226" t="s">
        <v>224</v>
      </c>
      <c r="G342" s="224"/>
      <c r="H342" s="227">
        <v>24.584</v>
      </c>
      <c r="I342" s="228"/>
      <c r="J342" s="224"/>
      <c r="K342" s="224"/>
      <c r="L342" s="229"/>
      <c r="M342" s="230"/>
      <c r="N342" s="231"/>
      <c r="O342" s="231"/>
      <c r="P342" s="231"/>
      <c r="Q342" s="231"/>
      <c r="R342" s="231"/>
      <c r="S342" s="231"/>
      <c r="T342" s="232"/>
      <c r="AT342" s="233" t="s">
        <v>188</v>
      </c>
      <c r="AU342" s="233" t="s">
        <v>89</v>
      </c>
      <c r="AV342" s="14" t="s">
        <v>193</v>
      </c>
      <c r="AW342" s="14" t="s">
        <v>35</v>
      </c>
      <c r="AX342" s="14" t="s">
        <v>81</v>
      </c>
      <c r="AY342" s="233" t="s">
        <v>180</v>
      </c>
    </row>
    <row r="343" spans="2:51" s="13" customFormat="1" ht="11.25">
      <c r="B343" s="213"/>
      <c r="C343" s="214"/>
      <c r="D343" s="203" t="s">
        <v>188</v>
      </c>
      <c r="E343" s="215" t="s">
        <v>1</v>
      </c>
      <c r="F343" s="216" t="s">
        <v>502</v>
      </c>
      <c r="G343" s="214"/>
      <c r="H343" s="215" t="s">
        <v>1</v>
      </c>
      <c r="I343" s="217"/>
      <c r="J343" s="214"/>
      <c r="K343" s="214"/>
      <c r="L343" s="218"/>
      <c r="M343" s="219"/>
      <c r="N343" s="220"/>
      <c r="O343" s="220"/>
      <c r="P343" s="220"/>
      <c r="Q343" s="220"/>
      <c r="R343" s="220"/>
      <c r="S343" s="220"/>
      <c r="T343" s="221"/>
      <c r="AT343" s="222" t="s">
        <v>188</v>
      </c>
      <c r="AU343" s="222" t="s">
        <v>89</v>
      </c>
      <c r="AV343" s="13" t="s">
        <v>6</v>
      </c>
      <c r="AW343" s="13" t="s">
        <v>35</v>
      </c>
      <c r="AX343" s="13" t="s">
        <v>81</v>
      </c>
      <c r="AY343" s="222" t="s">
        <v>180</v>
      </c>
    </row>
    <row r="344" spans="2:51" s="12" customFormat="1" ht="11.25">
      <c r="B344" s="201"/>
      <c r="C344" s="202"/>
      <c r="D344" s="203" t="s">
        <v>188</v>
      </c>
      <c r="E344" s="204" t="s">
        <v>1</v>
      </c>
      <c r="F344" s="205" t="s">
        <v>503</v>
      </c>
      <c r="G344" s="202"/>
      <c r="H344" s="206">
        <v>91.341</v>
      </c>
      <c r="I344" s="207"/>
      <c r="J344" s="202"/>
      <c r="K344" s="202"/>
      <c r="L344" s="208"/>
      <c r="M344" s="209"/>
      <c r="N344" s="210"/>
      <c r="O344" s="210"/>
      <c r="P344" s="210"/>
      <c r="Q344" s="210"/>
      <c r="R344" s="210"/>
      <c r="S344" s="210"/>
      <c r="T344" s="211"/>
      <c r="AT344" s="212" t="s">
        <v>188</v>
      </c>
      <c r="AU344" s="212" t="s">
        <v>89</v>
      </c>
      <c r="AV344" s="12" t="s">
        <v>89</v>
      </c>
      <c r="AW344" s="12" t="s">
        <v>35</v>
      </c>
      <c r="AX344" s="12" t="s">
        <v>81</v>
      </c>
      <c r="AY344" s="212" t="s">
        <v>180</v>
      </c>
    </row>
    <row r="345" spans="2:51" s="13" customFormat="1" ht="11.25">
      <c r="B345" s="213"/>
      <c r="C345" s="214"/>
      <c r="D345" s="203" t="s">
        <v>188</v>
      </c>
      <c r="E345" s="215" t="s">
        <v>1</v>
      </c>
      <c r="F345" s="216" t="s">
        <v>504</v>
      </c>
      <c r="G345" s="214"/>
      <c r="H345" s="215" t="s">
        <v>1</v>
      </c>
      <c r="I345" s="217"/>
      <c r="J345" s="214"/>
      <c r="K345" s="214"/>
      <c r="L345" s="218"/>
      <c r="M345" s="219"/>
      <c r="N345" s="220"/>
      <c r="O345" s="220"/>
      <c r="P345" s="220"/>
      <c r="Q345" s="220"/>
      <c r="R345" s="220"/>
      <c r="S345" s="220"/>
      <c r="T345" s="221"/>
      <c r="AT345" s="222" t="s">
        <v>188</v>
      </c>
      <c r="AU345" s="222" t="s">
        <v>89</v>
      </c>
      <c r="AV345" s="13" t="s">
        <v>6</v>
      </c>
      <c r="AW345" s="13" t="s">
        <v>35</v>
      </c>
      <c r="AX345" s="13" t="s">
        <v>81</v>
      </c>
      <c r="AY345" s="222" t="s">
        <v>180</v>
      </c>
    </row>
    <row r="346" spans="2:51" s="12" customFormat="1" ht="22.5">
      <c r="B346" s="201"/>
      <c r="C346" s="202"/>
      <c r="D346" s="203" t="s">
        <v>188</v>
      </c>
      <c r="E346" s="204" t="s">
        <v>1</v>
      </c>
      <c r="F346" s="205" t="s">
        <v>505</v>
      </c>
      <c r="G346" s="202"/>
      <c r="H346" s="206">
        <v>108.791</v>
      </c>
      <c r="I346" s="207"/>
      <c r="J346" s="202"/>
      <c r="K346" s="202"/>
      <c r="L346" s="208"/>
      <c r="M346" s="209"/>
      <c r="N346" s="210"/>
      <c r="O346" s="210"/>
      <c r="P346" s="210"/>
      <c r="Q346" s="210"/>
      <c r="R346" s="210"/>
      <c r="S346" s="210"/>
      <c r="T346" s="211"/>
      <c r="AT346" s="212" t="s">
        <v>188</v>
      </c>
      <c r="AU346" s="212" t="s">
        <v>89</v>
      </c>
      <c r="AV346" s="12" t="s">
        <v>89</v>
      </c>
      <c r="AW346" s="12" t="s">
        <v>35</v>
      </c>
      <c r="AX346" s="12" t="s">
        <v>81</v>
      </c>
      <c r="AY346" s="212" t="s">
        <v>180</v>
      </c>
    </row>
    <row r="347" spans="2:51" s="12" customFormat="1" ht="33.75">
      <c r="B347" s="201"/>
      <c r="C347" s="202"/>
      <c r="D347" s="203" t="s">
        <v>188</v>
      </c>
      <c r="E347" s="204" t="s">
        <v>1</v>
      </c>
      <c r="F347" s="205" t="s">
        <v>506</v>
      </c>
      <c r="G347" s="202"/>
      <c r="H347" s="206">
        <v>11.815</v>
      </c>
      <c r="I347" s="207"/>
      <c r="J347" s="202"/>
      <c r="K347" s="202"/>
      <c r="L347" s="208"/>
      <c r="M347" s="209"/>
      <c r="N347" s="210"/>
      <c r="O347" s="210"/>
      <c r="P347" s="210"/>
      <c r="Q347" s="210"/>
      <c r="R347" s="210"/>
      <c r="S347" s="210"/>
      <c r="T347" s="211"/>
      <c r="AT347" s="212" t="s">
        <v>188</v>
      </c>
      <c r="AU347" s="212" t="s">
        <v>89</v>
      </c>
      <c r="AV347" s="12" t="s">
        <v>89</v>
      </c>
      <c r="AW347" s="12" t="s">
        <v>35</v>
      </c>
      <c r="AX347" s="12" t="s">
        <v>81</v>
      </c>
      <c r="AY347" s="212" t="s">
        <v>180</v>
      </c>
    </row>
    <row r="348" spans="2:51" s="12" customFormat="1" ht="11.25">
      <c r="B348" s="201"/>
      <c r="C348" s="202"/>
      <c r="D348" s="203" t="s">
        <v>188</v>
      </c>
      <c r="E348" s="204" t="s">
        <v>1</v>
      </c>
      <c r="F348" s="205" t="s">
        <v>507</v>
      </c>
      <c r="G348" s="202"/>
      <c r="H348" s="206">
        <v>7.451</v>
      </c>
      <c r="I348" s="207"/>
      <c r="J348" s="202"/>
      <c r="K348" s="202"/>
      <c r="L348" s="208"/>
      <c r="M348" s="209"/>
      <c r="N348" s="210"/>
      <c r="O348" s="210"/>
      <c r="P348" s="210"/>
      <c r="Q348" s="210"/>
      <c r="R348" s="210"/>
      <c r="S348" s="210"/>
      <c r="T348" s="211"/>
      <c r="AT348" s="212" t="s">
        <v>188</v>
      </c>
      <c r="AU348" s="212" t="s">
        <v>89</v>
      </c>
      <c r="AV348" s="12" t="s">
        <v>89</v>
      </c>
      <c r="AW348" s="12" t="s">
        <v>35</v>
      </c>
      <c r="AX348" s="12" t="s">
        <v>81</v>
      </c>
      <c r="AY348" s="212" t="s">
        <v>180</v>
      </c>
    </row>
    <row r="349" spans="2:51" s="12" customFormat="1" ht="22.5">
      <c r="B349" s="201"/>
      <c r="C349" s="202"/>
      <c r="D349" s="203" t="s">
        <v>188</v>
      </c>
      <c r="E349" s="204" t="s">
        <v>1</v>
      </c>
      <c r="F349" s="205" t="s">
        <v>508</v>
      </c>
      <c r="G349" s="202"/>
      <c r="H349" s="206">
        <v>35.876</v>
      </c>
      <c r="I349" s="207"/>
      <c r="J349" s="202"/>
      <c r="K349" s="202"/>
      <c r="L349" s="208"/>
      <c r="M349" s="209"/>
      <c r="N349" s="210"/>
      <c r="O349" s="210"/>
      <c r="P349" s="210"/>
      <c r="Q349" s="210"/>
      <c r="R349" s="210"/>
      <c r="S349" s="210"/>
      <c r="T349" s="211"/>
      <c r="AT349" s="212" t="s">
        <v>188</v>
      </c>
      <c r="AU349" s="212" t="s">
        <v>89</v>
      </c>
      <c r="AV349" s="12" t="s">
        <v>89</v>
      </c>
      <c r="AW349" s="12" t="s">
        <v>35</v>
      </c>
      <c r="AX349" s="12" t="s">
        <v>81</v>
      </c>
      <c r="AY349" s="212" t="s">
        <v>180</v>
      </c>
    </row>
    <row r="350" spans="2:51" s="12" customFormat="1" ht="11.25">
      <c r="B350" s="201"/>
      <c r="C350" s="202"/>
      <c r="D350" s="203" t="s">
        <v>188</v>
      </c>
      <c r="E350" s="204" t="s">
        <v>1</v>
      </c>
      <c r="F350" s="205" t="s">
        <v>509</v>
      </c>
      <c r="G350" s="202"/>
      <c r="H350" s="206">
        <v>21.407</v>
      </c>
      <c r="I350" s="207"/>
      <c r="J350" s="202"/>
      <c r="K350" s="202"/>
      <c r="L350" s="208"/>
      <c r="M350" s="209"/>
      <c r="N350" s="210"/>
      <c r="O350" s="210"/>
      <c r="P350" s="210"/>
      <c r="Q350" s="210"/>
      <c r="R350" s="210"/>
      <c r="S350" s="210"/>
      <c r="T350" s="211"/>
      <c r="AT350" s="212" t="s">
        <v>188</v>
      </c>
      <c r="AU350" s="212" t="s">
        <v>89</v>
      </c>
      <c r="AV350" s="12" t="s">
        <v>89</v>
      </c>
      <c r="AW350" s="12" t="s">
        <v>35</v>
      </c>
      <c r="AX350" s="12" t="s">
        <v>81</v>
      </c>
      <c r="AY350" s="212" t="s">
        <v>180</v>
      </c>
    </row>
    <row r="351" spans="2:51" s="13" customFormat="1" ht="11.25">
      <c r="B351" s="213"/>
      <c r="C351" s="214"/>
      <c r="D351" s="203" t="s">
        <v>188</v>
      </c>
      <c r="E351" s="215" t="s">
        <v>1</v>
      </c>
      <c r="F351" s="216" t="s">
        <v>495</v>
      </c>
      <c r="G351" s="214"/>
      <c r="H351" s="215" t="s">
        <v>1</v>
      </c>
      <c r="I351" s="217"/>
      <c r="J351" s="214"/>
      <c r="K351" s="214"/>
      <c r="L351" s="218"/>
      <c r="M351" s="219"/>
      <c r="N351" s="220"/>
      <c r="O351" s="220"/>
      <c r="P351" s="220"/>
      <c r="Q351" s="220"/>
      <c r="R351" s="220"/>
      <c r="S351" s="220"/>
      <c r="T351" s="221"/>
      <c r="AT351" s="222" t="s">
        <v>188</v>
      </c>
      <c r="AU351" s="222" t="s">
        <v>89</v>
      </c>
      <c r="AV351" s="13" t="s">
        <v>6</v>
      </c>
      <c r="AW351" s="13" t="s">
        <v>35</v>
      </c>
      <c r="AX351" s="13" t="s">
        <v>81</v>
      </c>
      <c r="AY351" s="222" t="s">
        <v>180</v>
      </c>
    </row>
    <row r="352" spans="2:51" s="12" customFormat="1" ht="11.25">
      <c r="B352" s="201"/>
      <c r="C352" s="202"/>
      <c r="D352" s="203" t="s">
        <v>188</v>
      </c>
      <c r="E352" s="204" t="s">
        <v>1</v>
      </c>
      <c r="F352" s="205" t="s">
        <v>510</v>
      </c>
      <c r="G352" s="202"/>
      <c r="H352" s="206">
        <v>-4.635</v>
      </c>
      <c r="I352" s="207"/>
      <c r="J352" s="202"/>
      <c r="K352" s="202"/>
      <c r="L352" s="208"/>
      <c r="M352" s="209"/>
      <c r="N352" s="210"/>
      <c r="O352" s="210"/>
      <c r="P352" s="210"/>
      <c r="Q352" s="210"/>
      <c r="R352" s="210"/>
      <c r="S352" s="210"/>
      <c r="T352" s="211"/>
      <c r="AT352" s="212" t="s">
        <v>188</v>
      </c>
      <c r="AU352" s="212" t="s">
        <v>89</v>
      </c>
      <c r="AV352" s="12" t="s">
        <v>89</v>
      </c>
      <c r="AW352" s="12" t="s">
        <v>35</v>
      </c>
      <c r="AX352" s="12" t="s">
        <v>81</v>
      </c>
      <c r="AY352" s="212" t="s">
        <v>180</v>
      </c>
    </row>
    <row r="353" spans="2:51" s="12" customFormat="1" ht="11.25">
      <c r="B353" s="201"/>
      <c r="C353" s="202"/>
      <c r="D353" s="203" t="s">
        <v>188</v>
      </c>
      <c r="E353" s="204" t="s">
        <v>1</v>
      </c>
      <c r="F353" s="205" t="s">
        <v>511</v>
      </c>
      <c r="G353" s="202"/>
      <c r="H353" s="206">
        <v>-0.587</v>
      </c>
      <c r="I353" s="207"/>
      <c r="J353" s="202"/>
      <c r="K353" s="202"/>
      <c r="L353" s="208"/>
      <c r="M353" s="209"/>
      <c r="N353" s="210"/>
      <c r="O353" s="210"/>
      <c r="P353" s="210"/>
      <c r="Q353" s="210"/>
      <c r="R353" s="210"/>
      <c r="S353" s="210"/>
      <c r="T353" s="211"/>
      <c r="AT353" s="212" t="s">
        <v>188</v>
      </c>
      <c r="AU353" s="212" t="s">
        <v>89</v>
      </c>
      <c r="AV353" s="12" t="s">
        <v>89</v>
      </c>
      <c r="AW353" s="12" t="s">
        <v>35</v>
      </c>
      <c r="AX353" s="12" t="s">
        <v>81</v>
      </c>
      <c r="AY353" s="212" t="s">
        <v>180</v>
      </c>
    </row>
    <row r="354" spans="2:51" s="12" customFormat="1" ht="33.75">
      <c r="B354" s="201"/>
      <c r="C354" s="202"/>
      <c r="D354" s="203" t="s">
        <v>188</v>
      </c>
      <c r="E354" s="204" t="s">
        <v>1</v>
      </c>
      <c r="F354" s="205" t="s">
        <v>512</v>
      </c>
      <c r="G354" s="202"/>
      <c r="H354" s="206">
        <v>-4.251</v>
      </c>
      <c r="I354" s="207"/>
      <c r="J354" s="202"/>
      <c r="K354" s="202"/>
      <c r="L354" s="208"/>
      <c r="M354" s="209"/>
      <c r="N354" s="210"/>
      <c r="O354" s="210"/>
      <c r="P354" s="210"/>
      <c r="Q354" s="210"/>
      <c r="R354" s="210"/>
      <c r="S354" s="210"/>
      <c r="T354" s="211"/>
      <c r="AT354" s="212" t="s">
        <v>188</v>
      </c>
      <c r="AU354" s="212" t="s">
        <v>89</v>
      </c>
      <c r="AV354" s="12" t="s">
        <v>89</v>
      </c>
      <c r="AW354" s="12" t="s">
        <v>35</v>
      </c>
      <c r="AX354" s="12" t="s">
        <v>81</v>
      </c>
      <c r="AY354" s="212" t="s">
        <v>180</v>
      </c>
    </row>
    <row r="355" spans="2:51" s="14" customFormat="1" ht="11.25">
      <c r="B355" s="223"/>
      <c r="C355" s="224"/>
      <c r="D355" s="203" t="s">
        <v>188</v>
      </c>
      <c r="E355" s="225" t="s">
        <v>1</v>
      </c>
      <c r="F355" s="226" t="s">
        <v>224</v>
      </c>
      <c r="G355" s="224"/>
      <c r="H355" s="227">
        <v>267.208</v>
      </c>
      <c r="I355" s="228"/>
      <c r="J355" s="224"/>
      <c r="K355" s="224"/>
      <c r="L355" s="229"/>
      <c r="M355" s="230"/>
      <c r="N355" s="231"/>
      <c r="O355" s="231"/>
      <c r="P355" s="231"/>
      <c r="Q355" s="231"/>
      <c r="R355" s="231"/>
      <c r="S355" s="231"/>
      <c r="T355" s="232"/>
      <c r="AT355" s="233" t="s">
        <v>188</v>
      </c>
      <c r="AU355" s="233" t="s">
        <v>89</v>
      </c>
      <c r="AV355" s="14" t="s">
        <v>193</v>
      </c>
      <c r="AW355" s="14" t="s">
        <v>35</v>
      </c>
      <c r="AX355" s="14" t="s">
        <v>81</v>
      </c>
      <c r="AY355" s="233" t="s">
        <v>180</v>
      </c>
    </row>
    <row r="356" spans="2:51" s="13" customFormat="1" ht="11.25">
      <c r="B356" s="213"/>
      <c r="C356" s="214"/>
      <c r="D356" s="203" t="s">
        <v>188</v>
      </c>
      <c r="E356" s="215" t="s">
        <v>1</v>
      </c>
      <c r="F356" s="216" t="s">
        <v>513</v>
      </c>
      <c r="G356" s="214"/>
      <c r="H356" s="215" t="s">
        <v>1</v>
      </c>
      <c r="I356" s="217"/>
      <c r="J356" s="214"/>
      <c r="K356" s="214"/>
      <c r="L356" s="218"/>
      <c r="M356" s="219"/>
      <c r="N356" s="220"/>
      <c r="O356" s="220"/>
      <c r="P356" s="220"/>
      <c r="Q356" s="220"/>
      <c r="R356" s="220"/>
      <c r="S356" s="220"/>
      <c r="T356" s="221"/>
      <c r="AT356" s="222" t="s">
        <v>188</v>
      </c>
      <c r="AU356" s="222" t="s">
        <v>89</v>
      </c>
      <c r="AV356" s="13" t="s">
        <v>6</v>
      </c>
      <c r="AW356" s="13" t="s">
        <v>35</v>
      </c>
      <c r="AX356" s="13" t="s">
        <v>81</v>
      </c>
      <c r="AY356" s="222" t="s">
        <v>180</v>
      </c>
    </row>
    <row r="357" spans="2:51" s="12" customFormat="1" ht="11.25">
      <c r="B357" s="201"/>
      <c r="C357" s="202"/>
      <c r="D357" s="203" t="s">
        <v>188</v>
      </c>
      <c r="E357" s="204" t="s">
        <v>1</v>
      </c>
      <c r="F357" s="205" t="s">
        <v>514</v>
      </c>
      <c r="G357" s="202"/>
      <c r="H357" s="206">
        <v>14.361</v>
      </c>
      <c r="I357" s="207"/>
      <c r="J357" s="202"/>
      <c r="K357" s="202"/>
      <c r="L357" s="208"/>
      <c r="M357" s="209"/>
      <c r="N357" s="210"/>
      <c r="O357" s="210"/>
      <c r="P357" s="210"/>
      <c r="Q357" s="210"/>
      <c r="R357" s="210"/>
      <c r="S357" s="210"/>
      <c r="T357" s="211"/>
      <c r="AT357" s="212" t="s">
        <v>188</v>
      </c>
      <c r="AU357" s="212" t="s">
        <v>89</v>
      </c>
      <c r="AV357" s="12" t="s">
        <v>89</v>
      </c>
      <c r="AW357" s="12" t="s">
        <v>35</v>
      </c>
      <c r="AX357" s="12" t="s">
        <v>81</v>
      </c>
      <c r="AY357" s="212" t="s">
        <v>180</v>
      </c>
    </row>
    <row r="358" spans="2:51" s="13" customFormat="1" ht="11.25">
      <c r="B358" s="213"/>
      <c r="C358" s="214"/>
      <c r="D358" s="203" t="s">
        <v>188</v>
      </c>
      <c r="E358" s="215" t="s">
        <v>1</v>
      </c>
      <c r="F358" s="216" t="s">
        <v>490</v>
      </c>
      <c r="G358" s="214"/>
      <c r="H358" s="215" t="s">
        <v>1</v>
      </c>
      <c r="I358" s="217"/>
      <c r="J358" s="214"/>
      <c r="K358" s="214"/>
      <c r="L358" s="218"/>
      <c r="M358" s="219"/>
      <c r="N358" s="220"/>
      <c r="O358" s="220"/>
      <c r="P358" s="220"/>
      <c r="Q358" s="220"/>
      <c r="R358" s="220"/>
      <c r="S358" s="220"/>
      <c r="T358" s="221"/>
      <c r="AT358" s="222" t="s">
        <v>188</v>
      </c>
      <c r="AU358" s="222" t="s">
        <v>89</v>
      </c>
      <c r="AV358" s="13" t="s">
        <v>6</v>
      </c>
      <c r="AW358" s="13" t="s">
        <v>35</v>
      </c>
      <c r="AX358" s="13" t="s">
        <v>81</v>
      </c>
      <c r="AY358" s="222" t="s">
        <v>180</v>
      </c>
    </row>
    <row r="359" spans="2:51" s="12" customFormat="1" ht="11.25">
      <c r="B359" s="201"/>
      <c r="C359" s="202"/>
      <c r="D359" s="203" t="s">
        <v>188</v>
      </c>
      <c r="E359" s="204" t="s">
        <v>1</v>
      </c>
      <c r="F359" s="205" t="s">
        <v>515</v>
      </c>
      <c r="G359" s="202"/>
      <c r="H359" s="206">
        <v>14.249</v>
      </c>
      <c r="I359" s="207"/>
      <c r="J359" s="202"/>
      <c r="K359" s="202"/>
      <c r="L359" s="208"/>
      <c r="M359" s="209"/>
      <c r="N359" s="210"/>
      <c r="O359" s="210"/>
      <c r="P359" s="210"/>
      <c r="Q359" s="210"/>
      <c r="R359" s="210"/>
      <c r="S359" s="210"/>
      <c r="T359" s="211"/>
      <c r="AT359" s="212" t="s">
        <v>188</v>
      </c>
      <c r="AU359" s="212" t="s">
        <v>89</v>
      </c>
      <c r="AV359" s="12" t="s">
        <v>89</v>
      </c>
      <c r="AW359" s="12" t="s">
        <v>35</v>
      </c>
      <c r="AX359" s="12" t="s">
        <v>81</v>
      </c>
      <c r="AY359" s="212" t="s">
        <v>180</v>
      </c>
    </row>
    <row r="360" spans="2:51" s="12" customFormat="1" ht="11.25">
      <c r="B360" s="201"/>
      <c r="C360" s="202"/>
      <c r="D360" s="203" t="s">
        <v>188</v>
      </c>
      <c r="E360" s="204" t="s">
        <v>1</v>
      </c>
      <c r="F360" s="205" t="s">
        <v>516</v>
      </c>
      <c r="G360" s="202"/>
      <c r="H360" s="206">
        <v>2.648</v>
      </c>
      <c r="I360" s="207"/>
      <c r="J360" s="202"/>
      <c r="K360" s="202"/>
      <c r="L360" s="208"/>
      <c r="M360" s="209"/>
      <c r="N360" s="210"/>
      <c r="O360" s="210"/>
      <c r="P360" s="210"/>
      <c r="Q360" s="210"/>
      <c r="R360" s="210"/>
      <c r="S360" s="210"/>
      <c r="T360" s="211"/>
      <c r="AT360" s="212" t="s">
        <v>188</v>
      </c>
      <c r="AU360" s="212" t="s">
        <v>89</v>
      </c>
      <c r="AV360" s="12" t="s">
        <v>89</v>
      </c>
      <c r="AW360" s="12" t="s">
        <v>35</v>
      </c>
      <c r="AX360" s="12" t="s">
        <v>81</v>
      </c>
      <c r="AY360" s="212" t="s">
        <v>180</v>
      </c>
    </row>
    <row r="361" spans="2:51" s="12" customFormat="1" ht="11.25">
      <c r="B361" s="201"/>
      <c r="C361" s="202"/>
      <c r="D361" s="203" t="s">
        <v>188</v>
      </c>
      <c r="E361" s="204" t="s">
        <v>1</v>
      </c>
      <c r="F361" s="205" t="s">
        <v>517</v>
      </c>
      <c r="G361" s="202"/>
      <c r="H361" s="206">
        <v>7.982</v>
      </c>
      <c r="I361" s="207"/>
      <c r="J361" s="202"/>
      <c r="K361" s="202"/>
      <c r="L361" s="208"/>
      <c r="M361" s="209"/>
      <c r="N361" s="210"/>
      <c r="O361" s="210"/>
      <c r="P361" s="210"/>
      <c r="Q361" s="210"/>
      <c r="R361" s="210"/>
      <c r="S361" s="210"/>
      <c r="T361" s="211"/>
      <c r="AT361" s="212" t="s">
        <v>188</v>
      </c>
      <c r="AU361" s="212" t="s">
        <v>89</v>
      </c>
      <c r="AV361" s="12" t="s">
        <v>89</v>
      </c>
      <c r="AW361" s="12" t="s">
        <v>35</v>
      </c>
      <c r="AX361" s="12" t="s">
        <v>81</v>
      </c>
      <c r="AY361" s="212" t="s">
        <v>180</v>
      </c>
    </row>
    <row r="362" spans="2:51" s="12" customFormat="1" ht="11.25">
      <c r="B362" s="201"/>
      <c r="C362" s="202"/>
      <c r="D362" s="203" t="s">
        <v>188</v>
      </c>
      <c r="E362" s="204" t="s">
        <v>1</v>
      </c>
      <c r="F362" s="205" t="s">
        <v>518</v>
      </c>
      <c r="G362" s="202"/>
      <c r="H362" s="206">
        <v>4.138</v>
      </c>
      <c r="I362" s="207"/>
      <c r="J362" s="202"/>
      <c r="K362" s="202"/>
      <c r="L362" s="208"/>
      <c r="M362" s="209"/>
      <c r="N362" s="210"/>
      <c r="O362" s="210"/>
      <c r="P362" s="210"/>
      <c r="Q362" s="210"/>
      <c r="R362" s="210"/>
      <c r="S362" s="210"/>
      <c r="T362" s="211"/>
      <c r="AT362" s="212" t="s">
        <v>188</v>
      </c>
      <c r="AU362" s="212" t="s">
        <v>89</v>
      </c>
      <c r="AV362" s="12" t="s">
        <v>89</v>
      </c>
      <c r="AW362" s="12" t="s">
        <v>35</v>
      </c>
      <c r="AX362" s="12" t="s">
        <v>81</v>
      </c>
      <c r="AY362" s="212" t="s">
        <v>180</v>
      </c>
    </row>
    <row r="363" spans="2:51" s="13" customFormat="1" ht="11.25">
      <c r="B363" s="213"/>
      <c r="C363" s="214"/>
      <c r="D363" s="203" t="s">
        <v>188</v>
      </c>
      <c r="E363" s="215" t="s">
        <v>1</v>
      </c>
      <c r="F363" s="216" t="s">
        <v>495</v>
      </c>
      <c r="G363" s="214"/>
      <c r="H363" s="215" t="s">
        <v>1</v>
      </c>
      <c r="I363" s="217"/>
      <c r="J363" s="214"/>
      <c r="K363" s="214"/>
      <c r="L363" s="218"/>
      <c r="M363" s="219"/>
      <c r="N363" s="220"/>
      <c r="O363" s="220"/>
      <c r="P363" s="220"/>
      <c r="Q363" s="220"/>
      <c r="R363" s="220"/>
      <c r="S363" s="220"/>
      <c r="T363" s="221"/>
      <c r="AT363" s="222" t="s">
        <v>188</v>
      </c>
      <c r="AU363" s="222" t="s">
        <v>89</v>
      </c>
      <c r="AV363" s="13" t="s">
        <v>6</v>
      </c>
      <c r="AW363" s="13" t="s">
        <v>35</v>
      </c>
      <c r="AX363" s="13" t="s">
        <v>81</v>
      </c>
      <c r="AY363" s="222" t="s">
        <v>180</v>
      </c>
    </row>
    <row r="364" spans="2:51" s="12" customFormat="1" ht="11.25">
      <c r="B364" s="201"/>
      <c r="C364" s="202"/>
      <c r="D364" s="203" t="s">
        <v>188</v>
      </c>
      <c r="E364" s="204" t="s">
        <v>1</v>
      </c>
      <c r="F364" s="205" t="s">
        <v>519</v>
      </c>
      <c r="G364" s="202"/>
      <c r="H364" s="206">
        <v>-1.87</v>
      </c>
      <c r="I364" s="207"/>
      <c r="J364" s="202"/>
      <c r="K364" s="202"/>
      <c r="L364" s="208"/>
      <c r="M364" s="209"/>
      <c r="N364" s="210"/>
      <c r="O364" s="210"/>
      <c r="P364" s="210"/>
      <c r="Q364" s="210"/>
      <c r="R364" s="210"/>
      <c r="S364" s="210"/>
      <c r="T364" s="211"/>
      <c r="AT364" s="212" t="s">
        <v>188</v>
      </c>
      <c r="AU364" s="212" t="s">
        <v>89</v>
      </c>
      <c r="AV364" s="12" t="s">
        <v>89</v>
      </c>
      <c r="AW364" s="12" t="s">
        <v>35</v>
      </c>
      <c r="AX364" s="12" t="s">
        <v>81</v>
      </c>
      <c r="AY364" s="212" t="s">
        <v>180</v>
      </c>
    </row>
    <row r="365" spans="2:51" s="14" customFormat="1" ht="11.25">
      <c r="B365" s="223"/>
      <c r="C365" s="224"/>
      <c r="D365" s="203" t="s">
        <v>188</v>
      </c>
      <c r="E365" s="225" t="s">
        <v>1</v>
      </c>
      <c r="F365" s="226" t="s">
        <v>224</v>
      </c>
      <c r="G365" s="224"/>
      <c r="H365" s="227">
        <v>41.508</v>
      </c>
      <c r="I365" s="228"/>
      <c r="J365" s="224"/>
      <c r="K365" s="224"/>
      <c r="L365" s="229"/>
      <c r="M365" s="230"/>
      <c r="N365" s="231"/>
      <c r="O365" s="231"/>
      <c r="P365" s="231"/>
      <c r="Q365" s="231"/>
      <c r="R365" s="231"/>
      <c r="S365" s="231"/>
      <c r="T365" s="232"/>
      <c r="AT365" s="233" t="s">
        <v>188</v>
      </c>
      <c r="AU365" s="233" t="s">
        <v>89</v>
      </c>
      <c r="AV365" s="14" t="s">
        <v>193</v>
      </c>
      <c r="AW365" s="14" t="s">
        <v>35</v>
      </c>
      <c r="AX365" s="14" t="s">
        <v>81</v>
      </c>
      <c r="AY365" s="233" t="s">
        <v>180</v>
      </c>
    </row>
    <row r="366" spans="2:51" s="13" customFormat="1" ht="11.25">
      <c r="B366" s="213"/>
      <c r="C366" s="214"/>
      <c r="D366" s="203" t="s">
        <v>188</v>
      </c>
      <c r="E366" s="215" t="s">
        <v>1</v>
      </c>
      <c r="F366" s="216" t="s">
        <v>520</v>
      </c>
      <c r="G366" s="214"/>
      <c r="H366" s="215" t="s">
        <v>1</v>
      </c>
      <c r="I366" s="217"/>
      <c r="J366" s="214"/>
      <c r="K366" s="214"/>
      <c r="L366" s="218"/>
      <c r="M366" s="219"/>
      <c r="N366" s="220"/>
      <c r="O366" s="220"/>
      <c r="P366" s="220"/>
      <c r="Q366" s="220"/>
      <c r="R366" s="220"/>
      <c r="S366" s="220"/>
      <c r="T366" s="221"/>
      <c r="AT366" s="222" t="s">
        <v>188</v>
      </c>
      <c r="AU366" s="222" t="s">
        <v>89</v>
      </c>
      <c r="AV366" s="13" t="s">
        <v>6</v>
      </c>
      <c r="AW366" s="13" t="s">
        <v>35</v>
      </c>
      <c r="AX366" s="13" t="s">
        <v>81</v>
      </c>
      <c r="AY366" s="222" t="s">
        <v>180</v>
      </c>
    </row>
    <row r="367" spans="2:51" s="12" customFormat="1" ht="11.25">
      <c r="B367" s="201"/>
      <c r="C367" s="202"/>
      <c r="D367" s="203" t="s">
        <v>188</v>
      </c>
      <c r="E367" s="204" t="s">
        <v>1</v>
      </c>
      <c r="F367" s="205" t="s">
        <v>521</v>
      </c>
      <c r="G367" s="202"/>
      <c r="H367" s="206">
        <v>13.328</v>
      </c>
      <c r="I367" s="207"/>
      <c r="J367" s="202"/>
      <c r="K367" s="202"/>
      <c r="L367" s="208"/>
      <c r="M367" s="209"/>
      <c r="N367" s="210"/>
      <c r="O367" s="210"/>
      <c r="P367" s="210"/>
      <c r="Q367" s="210"/>
      <c r="R367" s="210"/>
      <c r="S367" s="210"/>
      <c r="T367" s="211"/>
      <c r="AT367" s="212" t="s">
        <v>188</v>
      </c>
      <c r="AU367" s="212" t="s">
        <v>89</v>
      </c>
      <c r="AV367" s="12" t="s">
        <v>89</v>
      </c>
      <c r="AW367" s="12" t="s">
        <v>35</v>
      </c>
      <c r="AX367" s="12" t="s">
        <v>81</v>
      </c>
      <c r="AY367" s="212" t="s">
        <v>180</v>
      </c>
    </row>
    <row r="368" spans="2:51" s="12" customFormat="1" ht="11.25">
      <c r="B368" s="201"/>
      <c r="C368" s="202"/>
      <c r="D368" s="203" t="s">
        <v>188</v>
      </c>
      <c r="E368" s="204" t="s">
        <v>1</v>
      </c>
      <c r="F368" s="205" t="s">
        <v>522</v>
      </c>
      <c r="G368" s="202"/>
      <c r="H368" s="206">
        <v>5.55</v>
      </c>
      <c r="I368" s="207"/>
      <c r="J368" s="202"/>
      <c r="K368" s="202"/>
      <c r="L368" s="208"/>
      <c r="M368" s="209"/>
      <c r="N368" s="210"/>
      <c r="O368" s="210"/>
      <c r="P368" s="210"/>
      <c r="Q368" s="210"/>
      <c r="R368" s="210"/>
      <c r="S368" s="210"/>
      <c r="T368" s="211"/>
      <c r="AT368" s="212" t="s">
        <v>188</v>
      </c>
      <c r="AU368" s="212" t="s">
        <v>89</v>
      </c>
      <c r="AV368" s="12" t="s">
        <v>89</v>
      </c>
      <c r="AW368" s="12" t="s">
        <v>35</v>
      </c>
      <c r="AX368" s="12" t="s">
        <v>81</v>
      </c>
      <c r="AY368" s="212" t="s">
        <v>180</v>
      </c>
    </row>
    <row r="369" spans="2:51" s="13" customFormat="1" ht="11.25">
      <c r="B369" s="213"/>
      <c r="C369" s="214"/>
      <c r="D369" s="203" t="s">
        <v>188</v>
      </c>
      <c r="E369" s="215" t="s">
        <v>1</v>
      </c>
      <c r="F369" s="216" t="s">
        <v>490</v>
      </c>
      <c r="G369" s="214"/>
      <c r="H369" s="215" t="s">
        <v>1</v>
      </c>
      <c r="I369" s="217"/>
      <c r="J369" s="214"/>
      <c r="K369" s="214"/>
      <c r="L369" s="218"/>
      <c r="M369" s="219"/>
      <c r="N369" s="220"/>
      <c r="O369" s="220"/>
      <c r="P369" s="220"/>
      <c r="Q369" s="220"/>
      <c r="R369" s="220"/>
      <c r="S369" s="220"/>
      <c r="T369" s="221"/>
      <c r="AT369" s="222" t="s">
        <v>188</v>
      </c>
      <c r="AU369" s="222" t="s">
        <v>89</v>
      </c>
      <c r="AV369" s="13" t="s">
        <v>6</v>
      </c>
      <c r="AW369" s="13" t="s">
        <v>35</v>
      </c>
      <c r="AX369" s="13" t="s">
        <v>81</v>
      </c>
      <c r="AY369" s="222" t="s">
        <v>180</v>
      </c>
    </row>
    <row r="370" spans="2:51" s="12" customFormat="1" ht="11.25">
      <c r="B370" s="201"/>
      <c r="C370" s="202"/>
      <c r="D370" s="203" t="s">
        <v>188</v>
      </c>
      <c r="E370" s="204" t="s">
        <v>1</v>
      </c>
      <c r="F370" s="205" t="s">
        <v>523</v>
      </c>
      <c r="G370" s="202"/>
      <c r="H370" s="206">
        <v>9.551</v>
      </c>
      <c r="I370" s="207"/>
      <c r="J370" s="202"/>
      <c r="K370" s="202"/>
      <c r="L370" s="208"/>
      <c r="M370" s="209"/>
      <c r="N370" s="210"/>
      <c r="O370" s="210"/>
      <c r="P370" s="210"/>
      <c r="Q370" s="210"/>
      <c r="R370" s="210"/>
      <c r="S370" s="210"/>
      <c r="T370" s="211"/>
      <c r="AT370" s="212" t="s">
        <v>188</v>
      </c>
      <c r="AU370" s="212" t="s">
        <v>89</v>
      </c>
      <c r="AV370" s="12" t="s">
        <v>89</v>
      </c>
      <c r="AW370" s="12" t="s">
        <v>35</v>
      </c>
      <c r="AX370" s="12" t="s">
        <v>81</v>
      </c>
      <c r="AY370" s="212" t="s">
        <v>180</v>
      </c>
    </row>
    <row r="371" spans="2:51" s="12" customFormat="1" ht="11.25">
      <c r="B371" s="201"/>
      <c r="C371" s="202"/>
      <c r="D371" s="203" t="s">
        <v>188</v>
      </c>
      <c r="E371" s="204" t="s">
        <v>1</v>
      </c>
      <c r="F371" s="205" t="s">
        <v>524</v>
      </c>
      <c r="G371" s="202"/>
      <c r="H371" s="206">
        <v>0.81</v>
      </c>
      <c r="I371" s="207"/>
      <c r="J371" s="202"/>
      <c r="K371" s="202"/>
      <c r="L371" s="208"/>
      <c r="M371" s="209"/>
      <c r="N371" s="210"/>
      <c r="O371" s="210"/>
      <c r="P371" s="210"/>
      <c r="Q371" s="210"/>
      <c r="R371" s="210"/>
      <c r="S371" s="210"/>
      <c r="T371" s="211"/>
      <c r="AT371" s="212" t="s">
        <v>188</v>
      </c>
      <c r="AU371" s="212" t="s">
        <v>89</v>
      </c>
      <c r="AV371" s="12" t="s">
        <v>89</v>
      </c>
      <c r="AW371" s="12" t="s">
        <v>35</v>
      </c>
      <c r="AX371" s="12" t="s">
        <v>81</v>
      </c>
      <c r="AY371" s="212" t="s">
        <v>180</v>
      </c>
    </row>
    <row r="372" spans="2:51" s="12" customFormat="1" ht="11.25">
      <c r="B372" s="201"/>
      <c r="C372" s="202"/>
      <c r="D372" s="203" t="s">
        <v>188</v>
      </c>
      <c r="E372" s="204" t="s">
        <v>1</v>
      </c>
      <c r="F372" s="205" t="s">
        <v>525</v>
      </c>
      <c r="G372" s="202"/>
      <c r="H372" s="206">
        <v>5.612</v>
      </c>
      <c r="I372" s="207"/>
      <c r="J372" s="202"/>
      <c r="K372" s="202"/>
      <c r="L372" s="208"/>
      <c r="M372" s="209"/>
      <c r="N372" s="210"/>
      <c r="O372" s="210"/>
      <c r="P372" s="210"/>
      <c r="Q372" s="210"/>
      <c r="R372" s="210"/>
      <c r="S372" s="210"/>
      <c r="T372" s="211"/>
      <c r="AT372" s="212" t="s">
        <v>188</v>
      </c>
      <c r="AU372" s="212" t="s">
        <v>89</v>
      </c>
      <c r="AV372" s="12" t="s">
        <v>89</v>
      </c>
      <c r="AW372" s="12" t="s">
        <v>35</v>
      </c>
      <c r="AX372" s="12" t="s">
        <v>81</v>
      </c>
      <c r="AY372" s="212" t="s">
        <v>180</v>
      </c>
    </row>
    <row r="373" spans="2:51" s="13" customFormat="1" ht="11.25">
      <c r="B373" s="213"/>
      <c r="C373" s="214"/>
      <c r="D373" s="203" t="s">
        <v>188</v>
      </c>
      <c r="E373" s="215" t="s">
        <v>1</v>
      </c>
      <c r="F373" s="216" t="s">
        <v>495</v>
      </c>
      <c r="G373" s="214"/>
      <c r="H373" s="215" t="s">
        <v>1</v>
      </c>
      <c r="I373" s="217"/>
      <c r="J373" s="214"/>
      <c r="K373" s="214"/>
      <c r="L373" s="218"/>
      <c r="M373" s="219"/>
      <c r="N373" s="220"/>
      <c r="O373" s="220"/>
      <c r="P373" s="220"/>
      <c r="Q373" s="220"/>
      <c r="R373" s="220"/>
      <c r="S373" s="220"/>
      <c r="T373" s="221"/>
      <c r="AT373" s="222" t="s">
        <v>188</v>
      </c>
      <c r="AU373" s="222" t="s">
        <v>89</v>
      </c>
      <c r="AV373" s="13" t="s">
        <v>6</v>
      </c>
      <c r="AW373" s="13" t="s">
        <v>35</v>
      </c>
      <c r="AX373" s="13" t="s">
        <v>81</v>
      </c>
      <c r="AY373" s="222" t="s">
        <v>180</v>
      </c>
    </row>
    <row r="374" spans="2:51" s="12" customFormat="1" ht="11.25">
      <c r="B374" s="201"/>
      <c r="C374" s="202"/>
      <c r="D374" s="203" t="s">
        <v>188</v>
      </c>
      <c r="E374" s="204" t="s">
        <v>1</v>
      </c>
      <c r="F374" s="205" t="s">
        <v>526</v>
      </c>
      <c r="G374" s="202"/>
      <c r="H374" s="206">
        <v>-0.779</v>
      </c>
      <c r="I374" s="207"/>
      <c r="J374" s="202"/>
      <c r="K374" s="202"/>
      <c r="L374" s="208"/>
      <c r="M374" s="209"/>
      <c r="N374" s="210"/>
      <c r="O374" s="210"/>
      <c r="P374" s="210"/>
      <c r="Q374" s="210"/>
      <c r="R374" s="210"/>
      <c r="S374" s="210"/>
      <c r="T374" s="211"/>
      <c r="AT374" s="212" t="s">
        <v>188</v>
      </c>
      <c r="AU374" s="212" t="s">
        <v>89</v>
      </c>
      <c r="AV374" s="12" t="s">
        <v>89</v>
      </c>
      <c r="AW374" s="12" t="s">
        <v>35</v>
      </c>
      <c r="AX374" s="12" t="s">
        <v>81</v>
      </c>
      <c r="AY374" s="212" t="s">
        <v>180</v>
      </c>
    </row>
    <row r="375" spans="2:51" s="12" customFormat="1" ht="11.25">
      <c r="B375" s="201"/>
      <c r="C375" s="202"/>
      <c r="D375" s="203" t="s">
        <v>188</v>
      </c>
      <c r="E375" s="204" t="s">
        <v>1</v>
      </c>
      <c r="F375" s="205" t="s">
        <v>527</v>
      </c>
      <c r="G375" s="202"/>
      <c r="H375" s="206">
        <v>-1.302</v>
      </c>
      <c r="I375" s="207"/>
      <c r="J375" s="202"/>
      <c r="K375" s="202"/>
      <c r="L375" s="208"/>
      <c r="M375" s="209"/>
      <c r="N375" s="210"/>
      <c r="O375" s="210"/>
      <c r="P375" s="210"/>
      <c r="Q375" s="210"/>
      <c r="R375" s="210"/>
      <c r="S375" s="210"/>
      <c r="T375" s="211"/>
      <c r="AT375" s="212" t="s">
        <v>188</v>
      </c>
      <c r="AU375" s="212" t="s">
        <v>89</v>
      </c>
      <c r="AV375" s="12" t="s">
        <v>89</v>
      </c>
      <c r="AW375" s="12" t="s">
        <v>35</v>
      </c>
      <c r="AX375" s="12" t="s">
        <v>81</v>
      </c>
      <c r="AY375" s="212" t="s">
        <v>180</v>
      </c>
    </row>
    <row r="376" spans="2:51" s="14" customFormat="1" ht="11.25">
      <c r="B376" s="223"/>
      <c r="C376" s="224"/>
      <c r="D376" s="203" t="s">
        <v>188</v>
      </c>
      <c r="E376" s="225" t="s">
        <v>1</v>
      </c>
      <c r="F376" s="226" t="s">
        <v>224</v>
      </c>
      <c r="G376" s="224"/>
      <c r="H376" s="227">
        <v>32.77</v>
      </c>
      <c r="I376" s="228"/>
      <c r="J376" s="224"/>
      <c r="K376" s="224"/>
      <c r="L376" s="229"/>
      <c r="M376" s="230"/>
      <c r="N376" s="231"/>
      <c r="O376" s="231"/>
      <c r="P376" s="231"/>
      <c r="Q376" s="231"/>
      <c r="R376" s="231"/>
      <c r="S376" s="231"/>
      <c r="T376" s="232"/>
      <c r="AT376" s="233" t="s">
        <v>188</v>
      </c>
      <c r="AU376" s="233" t="s">
        <v>89</v>
      </c>
      <c r="AV376" s="14" t="s">
        <v>193</v>
      </c>
      <c r="AW376" s="14" t="s">
        <v>35</v>
      </c>
      <c r="AX376" s="14" t="s">
        <v>81</v>
      </c>
      <c r="AY376" s="233" t="s">
        <v>180</v>
      </c>
    </row>
    <row r="377" spans="2:51" s="12" customFormat="1" ht="11.25">
      <c r="B377" s="201"/>
      <c r="C377" s="202"/>
      <c r="D377" s="203" t="s">
        <v>188</v>
      </c>
      <c r="E377" s="204" t="s">
        <v>1</v>
      </c>
      <c r="F377" s="205" t="s">
        <v>528</v>
      </c>
      <c r="G377" s="202"/>
      <c r="H377" s="206">
        <v>5.229</v>
      </c>
      <c r="I377" s="207"/>
      <c r="J377" s="202"/>
      <c r="K377" s="202"/>
      <c r="L377" s="208"/>
      <c r="M377" s="209"/>
      <c r="N377" s="210"/>
      <c r="O377" s="210"/>
      <c r="P377" s="210"/>
      <c r="Q377" s="210"/>
      <c r="R377" s="210"/>
      <c r="S377" s="210"/>
      <c r="T377" s="211"/>
      <c r="AT377" s="212" t="s">
        <v>188</v>
      </c>
      <c r="AU377" s="212" t="s">
        <v>89</v>
      </c>
      <c r="AV377" s="12" t="s">
        <v>89</v>
      </c>
      <c r="AW377" s="12" t="s">
        <v>35</v>
      </c>
      <c r="AX377" s="12" t="s">
        <v>81</v>
      </c>
      <c r="AY377" s="212" t="s">
        <v>180</v>
      </c>
    </row>
    <row r="378" spans="2:51" s="12" customFormat="1" ht="11.25">
      <c r="B378" s="201"/>
      <c r="C378" s="202"/>
      <c r="D378" s="203" t="s">
        <v>188</v>
      </c>
      <c r="E378" s="204" t="s">
        <v>1</v>
      </c>
      <c r="F378" s="205" t="s">
        <v>529</v>
      </c>
      <c r="G378" s="202"/>
      <c r="H378" s="206">
        <v>-41.081</v>
      </c>
      <c r="I378" s="207"/>
      <c r="J378" s="202"/>
      <c r="K378" s="202"/>
      <c r="L378" s="208"/>
      <c r="M378" s="209"/>
      <c r="N378" s="210"/>
      <c r="O378" s="210"/>
      <c r="P378" s="210"/>
      <c r="Q378" s="210"/>
      <c r="R378" s="210"/>
      <c r="S378" s="210"/>
      <c r="T378" s="211"/>
      <c r="AT378" s="212" t="s">
        <v>188</v>
      </c>
      <c r="AU378" s="212" t="s">
        <v>89</v>
      </c>
      <c r="AV378" s="12" t="s">
        <v>89</v>
      </c>
      <c r="AW378" s="12" t="s">
        <v>35</v>
      </c>
      <c r="AX378" s="12" t="s">
        <v>81</v>
      </c>
      <c r="AY378" s="212" t="s">
        <v>180</v>
      </c>
    </row>
    <row r="379" spans="2:51" s="12" customFormat="1" ht="11.25">
      <c r="B379" s="201"/>
      <c r="C379" s="202"/>
      <c r="D379" s="203" t="s">
        <v>188</v>
      </c>
      <c r="E379" s="204" t="s">
        <v>1</v>
      </c>
      <c r="F379" s="205" t="s">
        <v>530</v>
      </c>
      <c r="G379" s="202"/>
      <c r="H379" s="206">
        <v>2</v>
      </c>
      <c r="I379" s="207"/>
      <c r="J379" s="202"/>
      <c r="K379" s="202"/>
      <c r="L379" s="208"/>
      <c r="M379" s="209"/>
      <c r="N379" s="210"/>
      <c r="O379" s="210"/>
      <c r="P379" s="210"/>
      <c r="Q379" s="210"/>
      <c r="R379" s="210"/>
      <c r="S379" s="210"/>
      <c r="T379" s="211"/>
      <c r="AT379" s="212" t="s">
        <v>188</v>
      </c>
      <c r="AU379" s="212" t="s">
        <v>89</v>
      </c>
      <c r="AV379" s="12" t="s">
        <v>89</v>
      </c>
      <c r="AW379" s="12" t="s">
        <v>35</v>
      </c>
      <c r="AX379" s="12" t="s">
        <v>81</v>
      </c>
      <c r="AY379" s="212" t="s">
        <v>180</v>
      </c>
    </row>
    <row r="380" spans="2:51" s="15" customFormat="1" ht="11.25">
      <c r="B380" s="234"/>
      <c r="C380" s="235"/>
      <c r="D380" s="203" t="s">
        <v>188</v>
      </c>
      <c r="E380" s="236" t="s">
        <v>131</v>
      </c>
      <c r="F380" s="237" t="s">
        <v>231</v>
      </c>
      <c r="G380" s="235"/>
      <c r="H380" s="238">
        <v>446.936</v>
      </c>
      <c r="I380" s="239"/>
      <c r="J380" s="235"/>
      <c r="K380" s="235"/>
      <c r="L380" s="240"/>
      <c r="M380" s="241"/>
      <c r="N380" s="242"/>
      <c r="O380" s="242"/>
      <c r="P380" s="242"/>
      <c r="Q380" s="242"/>
      <c r="R380" s="242"/>
      <c r="S380" s="242"/>
      <c r="T380" s="243"/>
      <c r="AT380" s="244" t="s">
        <v>188</v>
      </c>
      <c r="AU380" s="244" t="s">
        <v>89</v>
      </c>
      <c r="AV380" s="15" t="s">
        <v>94</v>
      </c>
      <c r="AW380" s="15" t="s">
        <v>35</v>
      </c>
      <c r="AX380" s="15" t="s">
        <v>81</v>
      </c>
      <c r="AY380" s="244" t="s">
        <v>180</v>
      </c>
    </row>
    <row r="381" spans="2:51" s="13" customFormat="1" ht="11.25">
      <c r="B381" s="213"/>
      <c r="C381" s="214"/>
      <c r="D381" s="203" t="s">
        <v>188</v>
      </c>
      <c r="E381" s="215" t="s">
        <v>1</v>
      </c>
      <c r="F381" s="216" t="s">
        <v>531</v>
      </c>
      <c r="G381" s="214"/>
      <c r="H381" s="215" t="s">
        <v>1</v>
      </c>
      <c r="I381" s="217"/>
      <c r="J381" s="214"/>
      <c r="K381" s="214"/>
      <c r="L381" s="218"/>
      <c r="M381" s="219"/>
      <c r="N381" s="220"/>
      <c r="O381" s="220"/>
      <c r="P381" s="220"/>
      <c r="Q381" s="220"/>
      <c r="R381" s="220"/>
      <c r="S381" s="220"/>
      <c r="T381" s="221"/>
      <c r="AT381" s="222" t="s">
        <v>188</v>
      </c>
      <c r="AU381" s="222" t="s">
        <v>89</v>
      </c>
      <c r="AV381" s="13" t="s">
        <v>6</v>
      </c>
      <c r="AW381" s="13" t="s">
        <v>35</v>
      </c>
      <c r="AX381" s="13" t="s">
        <v>81</v>
      </c>
      <c r="AY381" s="222" t="s">
        <v>180</v>
      </c>
    </row>
    <row r="382" spans="2:51" s="12" customFormat="1" ht="11.25">
      <c r="B382" s="201"/>
      <c r="C382" s="202"/>
      <c r="D382" s="203" t="s">
        <v>188</v>
      </c>
      <c r="E382" s="204" t="s">
        <v>1</v>
      </c>
      <c r="F382" s="205" t="s">
        <v>532</v>
      </c>
      <c r="G382" s="202"/>
      <c r="H382" s="206">
        <v>34.217</v>
      </c>
      <c r="I382" s="207"/>
      <c r="J382" s="202"/>
      <c r="K382" s="202"/>
      <c r="L382" s="208"/>
      <c r="M382" s="209"/>
      <c r="N382" s="210"/>
      <c r="O382" s="210"/>
      <c r="P382" s="210"/>
      <c r="Q382" s="210"/>
      <c r="R382" s="210"/>
      <c r="S382" s="210"/>
      <c r="T382" s="211"/>
      <c r="AT382" s="212" t="s">
        <v>188</v>
      </c>
      <c r="AU382" s="212" t="s">
        <v>89</v>
      </c>
      <c r="AV382" s="12" t="s">
        <v>89</v>
      </c>
      <c r="AW382" s="12" t="s">
        <v>35</v>
      </c>
      <c r="AX382" s="12" t="s">
        <v>81</v>
      </c>
      <c r="AY382" s="212" t="s">
        <v>180</v>
      </c>
    </row>
    <row r="383" spans="2:51" s="15" customFormat="1" ht="22.5">
      <c r="B383" s="234"/>
      <c r="C383" s="235"/>
      <c r="D383" s="203" t="s">
        <v>188</v>
      </c>
      <c r="E383" s="236" t="s">
        <v>1</v>
      </c>
      <c r="F383" s="237" t="s">
        <v>533</v>
      </c>
      <c r="G383" s="235"/>
      <c r="H383" s="238">
        <v>34.217</v>
      </c>
      <c r="I383" s="239"/>
      <c r="J383" s="235"/>
      <c r="K383" s="235"/>
      <c r="L383" s="240"/>
      <c r="M383" s="241"/>
      <c r="N383" s="242"/>
      <c r="O383" s="242"/>
      <c r="P383" s="242"/>
      <c r="Q383" s="242"/>
      <c r="R383" s="242"/>
      <c r="S383" s="242"/>
      <c r="T383" s="243"/>
      <c r="AT383" s="244" t="s">
        <v>188</v>
      </c>
      <c r="AU383" s="244" t="s">
        <v>89</v>
      </c>
      <c r="AV383" s="15" t="s">
        <v>94</v>
      </c>
      <c r="AW383" s="15" t="s">
        <v>35</v>
      </c>
      <c r="AX383" s="15" t="s">
        <v>81</v>
      </c>
      <c r="AY383" s="244" t="s">
        <v>180</v>
      </c>
    </row>
    <row r="384" spans="2:51" s="12" customFormat="1" ht="11.25">
      <c r="B384" s="201"/>
      <c r="C384" s="202"/>
      <c r="D384" s="203" t="s">
        <v>188</v>
      </c>
      <c r="E384" s="204" t="s">
        <v>1</v>
      </c>
      <c r="F384" s="205" t="s">
        <v>534</v>
      </c>
      <c r="G384" s="202"/>
      <c r="H384" s="206">
        <v>1306.166</v>
      </c>
      <c r="I384" s="207"/>
      <c r="J384" s="202"/>
      <c r="K384" s="202"/>
      <c r="L384" s="208"/>
      <c r="M384" s="209"/>
      <c r="N384" s="210"/>
      <c r="O384" s="210"/>
      <c r="P384" s="210"/>
      <c r="Q384" s="210"/>
      <c r="R384" s="210"/>
      <c r="S384" s="210"/>
      <c r="T384" s="211"/>
      <c r="AT384" s="212" t="s">
        <v>188</v>
      </c>
      <c r="AU384" s="212" t="s">
        <v>89</v>
      </c>
      <c r="AV384" s="12" t="s">
        <v>89</v>
      </c>
      <c r="AW384" s="12" t="s">
        <v>35</v>
      </c>
      <c r="AX384" s="12" t="s">
        <v>6</v>
      </c>
      <c r="AY384" s="212" t="s">
        <v>180</v>
      </c>
    </row>
    <row r="385" spans="2:63" s="11" customFormat="1" ht="22.9" customHeight="1">
      <c r="B385" s="172"/>
      <c r="C385" s="173"/>
      <c r="D385" s="174" t="s">
        <v>80</v>
      </c>
      <c r="E385" s="186" t="s">
        <v>535</v>
      </c>
      <c r="F385" s="186" t="s">
        <v>536</v>
      </c>
      <c r="G385" s="173"/>
      <c r="H385" s="173"/>
      <c r="I385" s="176"/>
      <c r="J385" s="187">
        <f>BK385</f>
        <v>0</v>
      </c>
      <c r="K385" s="173"/>
      <c r="L385" s="178"/>
      <c r="M385" s="179"/>
      <c r="N385" s="180"/>
      <c r="O385" s="180"/>
      <c r="P385" s="181">
        <f>SUM(P386:P397)</f>
        <v>0</v>
      </c>
      <c r="Q385" s="180"/>
      <c r="R385" s="181">
        <f>SUM(R386:R397)</f>
        <v>0</v>
      </c>
      <c r="S385" s="180"/>
      <c r="T385" s="182">
        <f>SUM(T386:T397)</f>
        <v>0</v>
      </c>
      <c r="AR385" s="183" t="s">
        <v>6</v>
      </c>
      <c r="AT385" s="184" t="s">
        <v>80</v>
      </c>
      <c r="AU385" s="184" t="s">
        <v>6</v>
      </c>
      <c r="AY385" s="183" t="s">
        <v>180</v>
      </c>
      <c r="BK385" s="185">
        <f>SUM(BK386:BK397)</f>
        <v>0</v>
      </c>
    </row>
    <row r="386" spans="2:65" s="1" customFormat="1" ht="21.6" customHeight="1">
      <c r="B386" s="34"/>
      <c r="C386" s="188" t="s">
        <v>537</v>
      </c>
      <c r="D386" s="188" t="s">
        <v>182</v>
      </c>
      <c r="E386" s="189" t="s">
        <v>538</v>
      </c>
      <c r="F386" s="190" t="s">
        <v>539</v>
      </c>
      <c r="G386" s="191" t="s">
        <v>540</v>
      </c>
      <c r="H386" s="192">
        <v>700.457</v>
      </c>
      <c r="I386" s="193"/>
      <c r="J386" s="194">
        <f>ROUND(I386*H386,1)</f>
        <v>0</v>
      </c>
      <c r="K386" s="190" t="s">
        <v>186</v>
      </c>
      <c r="L386" s="38"/>
      <c r="M386" s="195" t="s">
        <v>1</v>
      </c>
      <c r="N386" s="196" t="s">
        <v>46</v>
      </c>
      <c r="O386" s="66"/>
      <c r="P386" s="197">
        <f>O386*H386</f>
        <v>0</v>
      </c>
      <c r="Q386" s="197">
        <v>0</v>
      </c>
      <c r="R386" s="197">
        <f>Q386*H386</f>
        <v>0</v>
      </c>
      <c r="S386" s="197">
        <v>0</v>
      </c>
      <c r="T386" s="198">
        <f>S386*H386</f>
        <v>0</v>
      </c>
      <c r="AR386" s="199" t="s">
        <v>94</v>
      </c>
      <c r="AT386" s="199" t="s">
        <v>182</v>
      </c>
      <c r="AU386" s="199" t="s">
        <v>89</v>
      </c>
      <c r="AY386" s="17" t="s">
        <v>180</v>
      </c>
      <c r="BE386" s="200">
        <f>IF(N386="základní",J386,0)</f>
        <v>0</v>
      </c>
      <c r="BF386" s="200">
        <f>IF(N386="snížená",J386,0)</f>
        <v>0</v>
      </c>
      <c r="BG386" s="200">
        <f>IF(N386="zákl. přenesená",J386,0)</f>
        <v>0</v>
      </c>
      <c r="BH386" s="200">
        <f>IF(N386="sníž. přenesená",J386,0)</f>
        <v>0</v>
      </c>
      <c r="BI386" s="200">
        <f>IF(N386="nulová",J386,0)</f>
        <v>0</v>
      </c>
      <c r="BJ386" s="17" t="s">
        <v>6</v>
      </c>
      <c r="BK386" s="200">
        <f>ROUND(I386*H386,1)</f>
        <v>0</v>
      </c>
      <c r="BL386" s="17" t="s">
        <v>94</v>
      </c>
      <c r="BM386" s="199" t="s">
        <v>541</v>
      </c>
    </row>
    <row r="387" spans="2:51" s="12" customFormat="1" ht="11.25">
      <c r="B387" s="201"/>
      <c r="C387" s="202"/>
      <c r="D387" s="203" t="s">
        <v>188</v>
      </c>
      <c r="E387" s="204" t="s">
        <v>1</v>
      </c>
      <c r="F387" s="205" t="s">
        <v>542</v>
      </c>
      <c r="G387" s="202"/>
      <c r="H387" s="206">
        <v>900.925</v>
      </c>
      <c r="I387" s="207"/>
      <c r="J387" s="202"/>
      <c r="K387" s="202"/>
      <c r="L387" s="208"/>
      <c r="M387" s="209"/>
      <c r="N387" s="210"/>
      <c r="O387" s="210"/>
      <c r="P387" s="210"/>
      <c r="Q387" s="210"/>
      <c r="R387" s="210"/>
      <c r="S387" s="210"/>
      <c r="T387" s="211"/>
      <c r="AT387" s="212" t="s">
        <v>188</v>
      </c>
      <c r="AU387" s="212" t="s">
        <v>89</v>
      </c>
      <c r="AV387" s="12" t="s">
        <v>89</v>
      </c>
      <c r="AW387" s="12" t="s">
        <v>35</v>
      </c>
      <c r="AX387" s="12" t="s">
        <v>81</v>
      </c>
      <c r="AY387" s="212" t="s">
        <v>180</v>
      </c>
    </row>
    <row r="388" spans="2:51" s="12" customFormat="1" ht="11.25">
      <c r="B388" s="201"/>
      <c r="C388" s="202"/>
      <c r="D388" s="203" t="s">
        <v>188</v>
      </c>
      <c r="E388" s="204" t="s">
        <v>1</v>
      </c>
      <c r="F388" s="205" t="s">
        <v>543</v>
      </c>
      <c r="G388" s="202"/>
      <c r="H388" s="206">
        <v>-200.468</v>
      </c>
      <c r="I388" s="207"/>
      <c r="J388" s="202"/>
      <c r="K388" s="202"/>
      <c r="L388" s="208"/>
      <c r="M388" s="209"/>
      <c r="N388" s="210"/>
      <c r="O388" s="210"/>
      <c r="P388" s="210"/>
      <c r="Q388" s="210"/>
      <c r="R388" s="210"/>
      <c r="S388" s="210"/>
      <c r="T388" s="211"/>
      <c r="AT388" s="212" t="s">
        <v>188</v>
      </c>
      <c r="AU388" s="212" t="s">
        <v>89</v>
      </c>
      <c r="AV388" s="12" t="s">
        <v>89</v>
      </c>
      <c r="AW388" s="12" t="s">
        <v>35</v>
      </c>
      <c r="AX388" s="12" t="s">
        <v>81</v>
      </c>
      <c r="AY388" s="212" t="s">
        <v>180</v>
      </c>
    </row>
    <row r="389" spans="2:51" s="15" customFormat="1" ht="11.25">
      <c r="B389" s="234"/>
      <c r="C389" s="235"/>
      <c r="D389" s="203" t="s">
        <v>188</v>
      </c>
      <c r="E389" s="236" t="s">
        <v>123</v>
      </c>
      <c r="F389" s="237" t="s">
        <v>231</v>
      </c>
      <c r="G389" s="235"/>
      <c r="H389" s="238">
        <v>700.457</v>
      </c>
      <c r="I389" s="239"/>
      <c r="J389" s="235"/>
      <c r="K389" s="235"/>
      <c r="L389" s="240"/>
      <c r="M389" s="241"/>
      <c r="N389" s="242"/>
      <c r="O389" s="242"/>
      <c r="P389" s="242"/>
      <c r="Q389" s="242"/>
      <c r="R389" s="242"/>
      <c r="S389" s="242"/>
      <c r="T389" s="243"/>
      <c r="AT389" s="244" t="s">
        <v>188</v>
      </c>
      <c r="AU389" s="244" t="s">
        <v>89</v>
      </c>
      <c r="AV389" s="15" t="s">
        <v>94</v>
      </c>
      <c r="AW389" s="15" t="s">
        <v>35</v>
      </c>
      <c r="AX389" s="15" t="s">
        <v>6</v>
      </c>
      <c r="AY389" s="244" t="s">
        <v>180</v>
      </c>
    </row>
    <row r="390" spans="2:65" s="1" customFormat="1" ht="21.6" customHeight="1">
      <c r="B390" s="34"/>
      <c r="C390" s="188" t="s">
        <v>544</v>
      </c>
      <c r="D390" s="188" t="s">
        <v>182</v>
      </c>
      <c r="E390" s="189" t="s">
        <v>545</v>
      </c>
      <c r="F390" s="190" t="s">
        <v>546</v>
      </c>
      <c r="G390" s="191" t="s">
        <v>540</v>
      </c>
      <c r="H390" s="192">
        <v>7705.027</v>
      </c>
      <c r="I390" s="193"/>
      <c r="J390" s="194">
        <f>ROUND(I390*H390,1)</f>
        <v>0</v>
      </c>
      <c r="K390" s="190" t="s">
        <v>186</v>
      </c>
      <c r="L390" s="38"/>
      <c r="M390" s="195" t="s">
        <v>1</v>
      </c>
      <c r="N390" s="196" t="s">
        <v>46</v>
      </c>
      <c r="O390" s="66"/>
      <c r="P390" s="197">
        <f>O390*H390</f>
        <v>0</v>
      </c>
      <c r="Q390" s="197">
        <v>0</v>
      </c>
      <c r="R390" s="197">
        <f>Q390*H390</f>
        <v>0</v>
      </c>
      <c r="S390" s="197">
        <v>0</v>
      </c>
      <c r="T390" s="198">
        <f>S390*H390</f>
        <v>0</v>
      </c>
      <c r="AR390" s="199" t="s">
        <v>94</v>
      </c>
      <c r="AT390" s="199" t="s">
        <v>182</v>
      </c>
      <c r="AU390" s="199" t="s">
        <v>89</v>
      </c>
      <c r="AY390" s="17" t="s">
        <v>180</v>
      </c>
      <c r="BE390" s="200">
        <f>IF(N390="základní",J390,0)</f>
        <v>0</v>
      </c>
      <c r="BF390" s="200">
        <f>IF(N390="snížená",J390,0)</f>
        <v>0</v>
      </c>
      <c r="BG390" s="200">
        <f>IF(N390="zákl. přenesená",J390,0)</f>
        <v>0</v>
      </c>
      <c r="BH390" s="200">
        <f>IF(N390="sníž. přenesená",J390,0)</f>
        <v>0</v>
      </c>
      <c r="BI390" s="200">
        <f>IF(N390="nulová",J390,0)</f>
        <v>0</v>
      </c>
      <c r="BJ390" s="17" t="s">
        <v>6</v>
      </c>
      <c r="BK390" s="200">
        <f>ROUND(I390*H390,1)</f>
        <v>0</v>
      </c>
      <c r="BL390" s="17" t="s">
        <v>94</v>
      </c>
      <c r="BM390" s="199" t="s">
        <v>547</v>
      </c>
    </row>
    <row r="391" spans="2:51" s="12" customFormat="1" ht="11.25">
      <c r="B391" s="201"/>
      <c r="C391" s="202"/>
      <c r="D391" s="203" t="s">
        <v>188</v>
      </c>
      <c r="E391" s="204" t="s">
        <v>1</v>
      </c>
      <c r="F391" s="205" t="s">
        <v>548</v>
      </c>
      <c r="G391" s="202"/>
      <c r="H391" s="206">
        <v>7705.027</v>
      </c>
      <c r="I391" s="207"/>
      <c r="J391" s="202"/>
      <c r="K391" s="202"/>
      <c r="L391" s="208"/>
      <c r="M391" s="209"/>
      <c r="N391" s="210"/>
      <c r="O391" s="210"/>
      <c r="P391" s="210"/>
      <c r="Q391" s="210"/>
      <c r="R391" s="210"/>
      <c r="S391" s="210"/>
      <c r="T391" s="211"/>
      <c r="AT391" s="212" t="s">
        <v>188</v>
      </c>
      <c r="AU391" s="212" t="s">
        <v>89</v>
      </c>
      <c r="AV391" s="12" t="s">
        <v>89</v>
      </c>
      <c r="AW391" s="12" t="s">
        <v>35</v>
      </c>
      <c r="AX391" s="12" t="s">
        <v>6</v>
      </c>
      <c r="AY391" s="212" t="s">
        <v>180</v>
      </c>
    </row>
    <row r="392" spans="2:65" s="1" customFormat="1" ht="21.6" customHeight="1">
      <c r="B392" s="34"/>
      <c r="C392" s="188" t="s">
        <v>549</v>
      </c>
      <c r="D392" s="188" t="s">
        <v>182</v>
      </c>
      <c r="E392" s="189" t="s">
        <v>550</v>
      </c>
      <c r="F392" s="190" t="s">
        <v>551</v>
      </c>
      <c r="G392" s="191" t="s">
        <v>540</v>
      </c>
      <c r="H392" s="192">
        <v>700.457</v>
      </c>
      <c r="I392" s="193"/>
      <c r="J392" s="194">
        <f>ROUND(I392*H392,1)</f>
        <v>0</v>
      </c>
      <c r="K392" s="190" t="s">
        <v>1</v>
      </c>
      <c r="L392" s="38"/>
      <c r="M392" s="195" t="s">
        <v>1</v>
      </c>
      <c r="N392" s="196" t="s">
        <v>46</v>
      </c>
      <c r="O392" s="66"/>
      <c r="P392" s="197">
        <f>O392*H392</f>
        <v>0</v>
      </c>
      <c r="Q392" s="197">
        <v>0</v>
      </c>
      <c r="R392" s="197">
        <f>Q392*H392</f>
        <v>0</v>
      </c>
      <c r="S392" s="197">
        <v>0</v>
      </c>
      <c r="T392" s="198">
        <f>S392*H392</f>
        <v>0</v>
      </c>
      <c r="AR392" s="199" t="s">
        <v>94</v>
      </c>
      <c r="AT392" s="199" t="s">
        <v>182</v>
      </c>
      <c r="AU392" s="199" t="s">
        <v>89</v>
      </c>
      <c r="AY392" s="17" t="s">
        <v>180</v>
      </c>
      <c r="BE392" s="200">
        <f>IF(N392="základní",J392,0)</f>
        <v>0</v>
      </c>
      <c r="BF392" s="200">
        <f>IF(N392="snížená",J392,0)</f>
        <v>0</v>
      </c>
      <c r="BG392" s="200">
        <f>IF(N392="zákl. přenesená",J392,0)</f>
        <v>0</v>
      </c>
      <c r="BH392" s="200">
        <f>IF(N392="sníž. přenesená",J392,0)</f>
        <v>0</v>
      </c>
      <c r="BI392" s="200">
        <f>IF(N392="nulová",J392,0)</f>
        <v>0</v>
      </c>
      <c r="BJ392" s="17" t="s">
        <v>6</v>
      </c>
      <c r="BK392" s="200">
        <f>ROUND(I392*H392,1)</f>
        <v>0</v>
      </c>
      <c r="BL392" s="17" t="s">
        <v>94</v>
      </c>
      <c r="BM392" s="199" t="s">
        <v>552</v>
      </c>
    </row>
    <row r="393" spans="2:51" s="12" customFormat="1" ht="11.25">
      <c r="B393" s="201"/>
      <c r="C393" s="202"/>
      <c r="D393" s="203" t="s">
        <v>188</v>
      </c>
      <c r="E393" s="204" t="s">
        <v>1</v>
      </c>
      <c r="F393" s="205" t="s">
        <v>123</v>
      </c>
      <c r="G393" s="202"/>
      <c r="H393" s="206">
        <v>700.457</v>
      </c>
      <c r="I393" s="207"/>
      <c r="J393" s="202"/>
      <c r="K393" s="202"/>
      <c r="L393" s="208"/>
      <c r="M393" s="209"/>
      <c r="N393" s="210"/>
      <c r="O393" s="210"/>
      <c r="P393" s="210"/>
      <c r="Q393" s="210"/>
      <c r="R393" s="210"/>
      <c r="S393" s="210"/>
      <c r="T393" s="211"/>
      <c r="AT393" s="212" t="s">
        <v>188</v>
      </c>
      <c r="AU393" s="212" t="s">
        <v>89</v>
      </c>
      <c r="AV393" s="12" t="s">
        <v>89</v>
      </c>
      <c r="AW393" s="12" t="s">
        <v>35</v>
      </c>
      <c r="AX393" s="12" t="s">
        <v>6</v>
      </c>
      <c r="AY393" s="212" t="s">
        <v>180</v>
      </c>
    </row>
    <row r="394" spans="2:65" s="1" customFormat="1" ht="14.45" customHeight="1">
      <c r="B394" s="34"/>
      <c r="C394" s="188" t="s">
        <v>553</v>
      </c>
      <c r="D394" s="188" t="s">
        <v>182</v>
      </c>
      <c r="E394" s="189" t="s">
        <v>554</v>
      </c>
      <c r="F394" s="190" t="s">
        <v>555</v>
      </c>
      <c r="G394" s="191" t="s">
        <v>540</v>
      </c>
      <c r="H394" s="192">
        <v>700.457</v>
      </c>
      <c r="I394" s="193"/>
      <c r="J394" s="194">
        <f>ROUND(I394*H394,1)</f>
        <v>0</v>
      </c>
      <c r="K394" s="190" t="s">
        <v>186</v>
      </c>
      <c r="L394" s="38"/>
      <c r="M394" s="195" t="s">
        <v>1</v>
      </c>
      <c r="N394" s="196" t="s">
        <v>46</v>
      </c>
      <c r="O394" s="66"/>
      <c r="P394" s="197">
        <f>O394*H394</f>
        <v>0</v>
      </c>
      <c r="Q394" s="197">
        <v>0</v>
      </c>
      <c r="R394" s="197">
        <f>Q394*H394</f>
        <v>0</v>
      </c>
      <c r="S394" s="197">
        <v>0</v>
      </c>
      <c r="T394" s="198">
        <f>S394*H394</f>
        <v>0</v>
      </c>
      <c r="AR394" s="199" t="s">
        <v>94</v>
      </c>
      <c r="AT394" s="199" t="s">
        <v>182</v>
      </c>
      <c r="AU394" s="199" t="s">
        <v>89</v>
      </c>
      <c r="AY394" s="17" t="s">
        <v>180</v>
      </c>
      <c r="BE394" s="200">
        <f>IF(N394="základní",J394,0)</f>
        <v>0</v>
      </c>
      <c r="BF394" s="200">
        <f>IF(N394="snížená",J394,0)</f>
        <v>0</v>
      </c>
      <c r="BG394" s="200">
        <f>IF(N394="zákl. přenesená",J394,0)</f>
        <v>0</v>
      </c>
      <c r="BH394" s="200">
        <f>IF(N394="sníž. přenesená",J394,0)</f>
        <v>0</v>
      </c>
      <c r="BI394" s="200">
        <f>IF(N394="nulová",J394,0)</f>
        <v>0</v>
      </c>
      <c r="BJ394" s="17" t="s">
        <v>6</v>
      </c>
      <c r="BK394" s="200">
        <f>ROUND(I394*H394,1)</f>
        <v>0</v>
      </c>
      <c r="BL394" s="17" t="s">
        <v>94</v>
      </c>
      <c r="BM394" s="199" t="s">
        <v>556</v>
      </c>
    </row>
    <row r="395" spans="2:51" s="12" customFormat="1" ht="11.25">
      <c r="B395" s="201"/>
      <c r="C395" s="202"/>
      <c r="D395" s="203" t="s">
        <v>188</v>
      </c>
      <c r="E395" s="204" t="s">
        <v>1</v>
      </c>
      <c r="F395" s="205" t="s">
        <v>123</v>
      </c>
      <c r="G395" s="202"/>
      <c r="H395" s="206">
        <v>700.457</v>
      </c>
      <c r="I395" s="207"/>
      <c r="J395" s="202"/>
      <c r="K395" s="202"/>
      <c r="L395" s="208"/>
      <c r="M395" s="209"/>
      <c r="N395" s="210"/>
      <c r="O395" s="210"/>
      <c r="P395" s="210"/>
      <c r="Q395" s="210"/>
      <c r="R395" s="210"/>
      <c r="S395" s="210"/>
      <c r="T395" s="211"/>
      <c r="AT395" s="212" t="s">
        <v>188</v>
      </c>
      <c r="AU395" s="212" t="s">
        <v>89</v>
      </c>
      <c r="AV395" s="12" t="s">
        <v>89</v>
      </c>
      <c r="AW395" s="12" t="s">
        <v>35</v>
      </c>
      <c r="AX395" s="12" t="s">
        <v>6</v>
      </c>
      <c r="AY395" s="212" t="s">
        <v>180</v>
      </c>
    </row>
    <row r="396" spans="2:65" s="1" customFormat="1" ht="21.6" customHeight="1">
      <c r="B396" s="34"/>
      <c r="C396" s="188" t="s">
        <v>557</v>
      </c>
      <c r="D396" s="188" t="s">
        <v>182</v>
      </c>
      <c r="E396" s="189" t="s">
        <v>558</v>
      </c>
      <c r="F396" s="190" t="s">
        <v>559</v>
      </c>
      <c r="G396" s="191" t="s">
        <v>540</v>
      </c>
      <c r="H396" s="192">
        <v>700.457</v>
      </c>
      <c r="I396" s="193"/>
      <c r="J396" s="194">
        <f>ROUND(I396*H396,1)</f>
        <v>0</v>
      </c>
      <c r="K396" s="190" t="s">
        <v>186</v>
      </c>
      <c r="L396" s="38"/>
      <c r="M396" s="195" t="s">
        <v>1</v>
      </c>
      <c r="N396" s="196" t="s">
        <v>46</v>
      </c>
      <c r="O396" s="66"/>
      <c r="P396" s="197">
        <f>O396*H396</f>
        <v>0</v>
      </c>
      <c r="Q396" s="197">
        <v>0</v>
      </c>
      <c r="R396" s="197">
        <f>Q396*H396</f>
        <v>0</v>
      </c>
      <c r="S396" s="197">
        <v>0</v>
      </c>
      <c r="T396" s="198">
        <f>S396*H396</f>
        <v>0</v>
      </c>
      <c r="AR396" s="199" t="s">
        <v>94</v>
      </c>
      <c r="AT396" s="199" t="s">
        <v>182</v>
      </c>
      <c r="AU396" s="199" t="s">
        <v>89</v>
      </c>
      <c r="AY396" s="17" t="s">
        <v>180</v>
      </c>
      <c r="BE396" s="200">
        <f>IF(N396="základní",J396,0)</f>
        <v>0</v>
      </c>
      <c r="BF396" s="200">
        <f>IF(N396="snížená",J396,0)</f>
        <v>0</v>
      </c>
      <c r="BG396" s="200">
        <f>IF(N396="zákl. přenesená",J396,0)</f>
        <v>0</v>
      </c>
      <c r="BH396" s="200">
        <f>IF(N396="sníž. přenesená",J396,0)</f>
        <v>0</v>
      </c>
      <c r="BI396" s="200">
        <f>IF(N396="nulová",J396,0)</f>
        <v>0</v>
      </c>
      <c r="BJ396" s="17" t="s">
        <v>6</v>
      </c>
      <c r="BK396" s="200">
        <f>ROUND(I396*H396,1)</f>
        <v>0</v>
      </c>
      <c r="BL396" s="17" t="s">
        <v>94</v>
      </c>
      <c r="BM396" s="199" t="s">
        <v>560</v>
      </c>
    </row>
    <row r="397" spans="2:51" s="12" customFormat="1" ht="11.25">
      <c r="B397" s="201"/>
      <c r="C397" s="202"/>
      <c r="D397" s="203" t="s">
        <v>188</v>
      </c>
      <c r="E397" s="204" t="s">
        <v>1</v>
      </c>
      <c r="F397" s="205" t="s">
        <v>123</v>
      </c>
      <c r="G397" s="202"/>
      <c r="H397" s="206">
        <v>700.457</v>
      </c>
      <c r="I397" s="207"/>
      <c r="J397" s="202"/>
      <c r="K397" s="202"/>
      <c r="L397" s="208"/>
      <c r="M397" s="209"/>
      <c r="N397" s="210"/>
      <c r="O397" s="210"/>
      <c r="P397" s="210"/>
      <c r="Q397" s="210"/>
      <c r="R397" s="210"/>
      <c r="S397" s="210"/>
      <c r="T397" s="211"/>
      <c r="AT397" s="212" t="s">
        <v>188</v>
      </c>
      <c r="AU397" s="212" t="s">
        <v>89</v>
      </c>
      <c r="AV397" s="12" t="s">
        <v>89</v>
      </c>
      <c r="AW397" s="12" t="s">
        <v>35</v>
      </c>
      <c r="AX397" s="12" t="s">
        <v>6</v>
      </c>
      <c r="AY397" s="212" t="s">
        <v>180</v>
      </c>
    </row>
    <row r="398" spans="2:63" s="11" customFormat="1" ht="22.9" customHeight="1">
      <c r="B398" s="172"/>
      <c r="C398" s="173"/>
      <c r="D398" s="174" t="s">
        <v>80</v>
      </c>
      <c r="E398" s="186" t="s">
        <v>561</v>
      </c>
      <c r="F398" s="186" t="s">
        <v>562</v>
      </c>
      <c r="G398" s="173"/>
      <c r="H398" s="173"/>
      <c r="I398" s="176"/>
      <c r="J398" s="187">
        <f>BK398</f>
        <v>0</v>
      </c>
      <c r="K398" s="173"/>
      <c r="L398" s="178"/>
      <c r="M398" s="179"/>
      <c r="N398" s="180"/>
      <c r="O398" s="180"/>
      <c r="P398" s="181">
        <f>SUM(P399:P406)</f>
        <v>0</v>
      </c>
      <c r="Q398" s="180"/>
      <c r="R398" s="181">
        <f>SUM(R399:R406)</f>
        <v>0</v>
      </c>
      <c r="S398" s="180"/>
      <c r="T398" s="182">
        <f>SUM(T399:T406)</f>
        <v>0</v>
      </c>
      <c r="AR398" s="183" t="s">
        <v>6</v>
      </c>
      <c r="AT398" s="184" t="s">
        <v>80</v>
      </c>
      <c r="AU398" s="184" t="s">
        <v>6</v>
      </c>
      <c r="AY398" s="183" t="s">
        <v>180</v>
      </c>
      <c r="BK398" s="185">
        <f>SUM(BK399:BK406)</f>
        <v>0</v>
      </c>
    </row>
    <row r="399" spans="2:65" s="1" customFormat="1" ht="14.45" customHeight="1">
      <c r="B399" s="34"/>
      <c r="C399" s="188" t="s">
        <v>563</v>
      </c>
      <c r="D399" s="188" t="s">
        <v>182</v>
      </c>
      <c r="E399" s="189" t="s">
        <v>564</v>
      </c>
      <c r="F399" s="190" t="s">
        <v>565</v>
      </c>
      <c r="G399" s="191" t="s">
        <v>540</v>
      </c>
      <c r="H399" s="192">
        <v>1.457</v>
      </c>
      <c r="I399" s="193"/>
      <c r="J399" s="194">
        <f>ROUND(I399*H399,1)</f>
        <v>0</v>
      </c>
      <c r="K399" s="190" t="s">
        <v>186</v>
      </c>
      <c r="L399" s="38"/>
      <c r="M399" s="195" t="s">
        <v>1</v>
      </c>
      <c r="N399" s="196" t="s">
        <v>46</v>
      </c>
      <c r="O399" s="66"/>
      <c r="P399" s="197">
        <f>O399*H399</f>
        <v>0</v>
      </c>
      <c r="Q399" s="197">
        <v>0</v>
      </c>
      <c r="R399" s="197">
        <f>Q399*H399</f>
        <v>0</v>
      </c>
      <c r="S399" s="197">
        <v>0</v>
      </c>
      <c r="T399" s="198">
        <f>S399*H399</f>
        <v>0</v>
      </c>
      <c r="AR399" s="199" t="s">
        <v>94</v>
      </c>
      <c r="AT399" s="199" t="s">
        <v>182</v>
      </c>
      <c r="AU399" s="199" t="s">
        <v>89</v>
      </c>
      <c r="AY399" s="17" t="s">
        <v>180</v>
      </c>
      <c r="BE399" s="200">
        <f>IF(N399="základní",J399,0)</f>
        <v>0</v>
      </c>
      <c r="BF399" s="200">
        <f>IF(N399="snížená",J399,0)</f>
        <v>0</v>
      </c>
      <c r="BG399" s="200">
        <f>IF(N399="zákl. přenesená",J399,0)</f>
        <v>0</v>
      </c>
      <c r="BH399" s="200">
        <f>IF(N399="sníž. přenesená",J399,0)</f>
        <v>0</v>
      </c>
      <c r="BI399" s="200">
        <f>IF(N399="nulová",J399,0)</f>
        <v>0</v>
      </c>
      <c r="BJ399" s="17" t="s">
        <v>6</v>
      </c>
      <c r="BK399" s="200">
        <f>ROUND(I399*H399,1)</f>
        <v>0</v>
      </c>
      <c r="BL399" s="17" t="s">
        <v>94</v>
      </c>
      <c r="BM399" s="199" t="s">
        <v>566</v>
      </c>
    </row>
    <row r="400" spans="2:51" s="12" customFormat="1" ht="11.25">
      <c r="B400" s="201"/>
      <c r="C400" s="202"/>
      <c r="D400" s="203" t="s">
        <v>188</v>
      </c>
      <c r="E400" s="204" t="s">
        <v>137</v>
      </c>
      <c r="F400" s="205" t="s">
        <v>567</v>
      </c>
      <c r="G400" s="202"/>
      <c r="H400" s="206">
        <v>1.457</v>
      </c>
      <c r="I400" s="207"/>
      <c r="J400" s="202"/>
      <c r="K400" s="202"/>
      <c r="L400" s="208"/>
      <c r="M400" s="209"/>
      <c r="N400" s="210"/>
      <c r="O400" s="210"/>
      <c r="P400" s="210"/>
      <c r="Q400" s="210"/>
      <c r="R400" s="210"/>
      <c r="S400" s="210"/>
      <c r="T400" s="211"/>
      <c r="AT400" s="212" t="s">
        <v>188</v>
      </c>
      <c r="AU400" s="212" t="s">
        <v>89</v>
      </c>
      <c r="AV400" s="12" t="s">
        <v>89</v>
      </c>
      <c r="AW400" s="12" t="s">
        <v>35</v>
      </c>
      <c r="AX400" s="12" t="s">
        <v>6</v>
      </c>
      <c r="AY400" s="212" t="s">
        <v>180</v>
      </c>
    </row>
    <row r="401" spans="2:65" s="1" customFormat="1" ht="14.45" customHeight="1">
      <c r="B401" s="34"/>
      <c r="C401" s="188" t="s">
        <v>568</v>
      </c>
      <c r="D401" s="188" t="s">
        <v>182</v>
      </c>
      <c r="E401" s="189" t="s">
        <v>569</v>
      </c>
      <c r="F401" s="190" t="s">
        <v>570</v>
      </c>
      <c r="G401" s="191" t="s">
        <v>540</v>
      </c>
      <c r="H401" s="192">
        <v>18.909</v>
      </c>
      <c r="I401" s="193"/>
      <c r="J401" s="194">
        <f>ROUND(I401*H401,1)</f>
        <v>0</v>
      </c>
      <c r="K401" s="190" t="s">
        <v>186</v>
      </c>
      <c r="L401" s="38"/>
      <c r="M401" s="195" t="s">
        <v>1</v>
      </c>
      <c r="N401" s="196" t="s">
        <v>46</v>
      </c>
      <c r="O401" s="66"/>
      <c r="P401" s="197">
        <f>O401*H401</f>
        <v>0</v>
      </c>
      <c r="Q401" s="197">
        <v>0</v>
      </c>
      <c r="R401" s="197">
        <f>Q401*H401</f>
        <v>0</v>
      </c>
      <c r="S401" s="197">
        <v>0</v>
      </c>
      <c r="T401" s="198">
        <f>S401*H401</f>
        <v>0</v>
      </c>
      <c r="AR401" s="199" t="s">
        <v>94</v>
      </c>
      <c r="AT401" s="199" t="s">
        <v>182</v>
      </c>
      <c r="AU401" s="199" t="s">
        <v>89</v>
      </c>
      <c r="AY401" s="17" t="s">
        <v>180</v>
      </c>
      <c r="BE401" s="200">
        <f>IF(N401="základní",J401,0)</f>
        <v>0</v>
      </c>
      <c r="BF401" s="200">
        <f>IF(N401="snížená",J401,0)</f>
        <v>0</v>
      </c>
      <c r="BG401" s="200">
        <f>IF(N401="zákl. přenesená",J401,0)</f>
        <v>0</v>
      </c>
      <c r="BH401" s="200">
        <f>IF(N401="sníž. přenesená",J401,0)</f>
        <v>0</v>
      </c>
      <c r="BI401" s="200">
        <f>IF(N401="nulová",J401,0)</f>
        <v>0</v>
      </c>
      <c r="BJ401" s="17" t="s">
        <v>6</v>
      </c>
      <c r="BK401" s="200">
        <f>ROUND(I401*H401,1)</f>
        <v>0</v>
      </c>
      <c r="BL401" s="17" t="s">
        <v>94</v>
      </c>
      <c r="BM401" s="199" t="s">
        <v>571</v>
      </c>
    </row>
    <row r="402" spans="2:51" s="12" customFormat="1" ht="11.25">
      <c r="B402" s="201"/>
      <c r="C402" s="202"/>
      <c r="D402" s="203" t="s">
        <v>188</v>
      </c>
      <c r="E402" s="204" t="s">
        <v>1</v>
      </c>
      <c r="F402" s="205" t="s">
        <v>572</v>
      </c>
      <c r="G402" s="202"/>
      <c r="H402" s="206">
        <v>49.559</v>
      </c>
      <c r="I402" s="207"/>
      <c r="J402" s="202"/>
      <c r="K402" s="202"/>
      <c r="L402" s="208"/>
      <c r="M402" s="209"/>
      <c r="N402" s="210"/>
      <c r="O402" s="210"/>
      <c r="P402" s="210"/>
      <c r="Q402" s="210"/>
      <c r="R402" s="210"/>
      <c r="S402" s="210"/>
      <c r="T402" s="211"/>
      <c r="AT402" s="212" t="s">
        <v>188</v>
      </c>
      <c r="AU402" s="212" t="s">
        <v>89</v>
      </c>
      <c r="AV402" s="12" t="s">
        <v>89</v>
      </c>
      <c r="AW402" s="12" t="s">
        <v>35</v>
      </c>
      <c r="AX402" s="12" t="s">
        <v>81</v>
      </c>
      <c r="AY402" s="212" t="s">
        <v>180</v>
      </c>
    </row>
    <row r="403" spans="2:51" s="12" customFormat="1" ht="11.25">
      <c r="B403" s="201"/>
      <c r="C403" s="202"/>
      <c r="D403" s="203" t="s">
        <v>188</v>
      </c>
      <c r="E403" s="204" t="s">
        <v>1</v>
      </c>
      <c r="F403" s="205" t="s">
        <v>573</v>
      </c>
      <c r="G403" s="202"/>
      <c r="H403" s="206">
        <v>-30.65</v>
      </c>
      <c r="I403" s="207"/>
      <c r="J403" s="202"/>
      <c r="K403" s="202"/>
      <c r="L403" s="208"/>
      <c r="M403" s="209"/>
      <c r="N403" s="210"/>
      <c r="O403" s="210"/>
      <c r="P403" s="210"/>
      <c r="Q403" s="210"/>
      <c r="R403" s="210"/>
      <c r="S403" s="210"/>
      <c r="T403" s="211"/>
      <c r="AT403" s="212" t="s">
        <v>188</v>
      </c>
      <c r="AU403" s="212" t="s">
        <v>89</v>
      </c>
      <c r="AV403" s="12" t="s">
        <v>89</v>
      </c>
      <c r="AW403" s="12" t="s">
        <v>35</v>
      </c>
      <c r="AX403" s="12" t="s">
        <v>81</v>
      </c>
      <c r="AY403" s="212" t="s">
        <v>180</v>
      </c>
    </row>
    <row r="404" spans="2:51" s="15" customFormat="1" ht="11.25">
      <c r="B404" s="234"/>
      <c r="C404" s="235"/>
      <c r="D404" s="203" t="s">
        <v>188</v>
      </c>
      <c r="E404" s="236" t="s">
        <v>1</v>
      </c>
      <c r="F404" s="237" t="s">
        <v>231</v>
      </c>
      <c r="G404" s="235"/>
      <c r="H404" s="238">
        <v>18.909</v>
      </c>
      <c r="I404" s="239"/>
      <c r="J404" s="235"/>
      <c r="K404" s="235"/>
      <c r="L404" s="240"/>
      <c r="M404" s="241"/>
      <c r="N404" s="242"/>
      <c r="O404" s="242"/>
      <c r="P404" s="242"/>
      <c r="Q404" s="242"/>
      <c r="R404" s="242"/>
      <c r="S404" s="242"/>
      <c r="T404" s="243"/>
      <c r="AT404" s="244" t="s">
        <v>188</v>
      </c>
      <c r="AU404" s="244" t="s">
        <v>89</v>
      </c>
      <c r="AV404" s="15" t="s">
        <v>94</v>
      </c>
      <c r="AW404" s="15" t="s">
        <v>35</v>
      </c>
      <c r="AX404" s="15" t="s">
        <v>6</v>
      </c>
      <c r="AY404" s="244" t="s">
        <v>180</v>
      </c>
    </row>
    <row r="405" spans="2:65" s="1" customFormat="1" ht="32.45" customHeight="1">
      <c r="B405" s="34"/>
      <c r="C405" s="188" t="s">
        <v>574</v>
      </c>
      <c r="D405" s="188" t="s">
        <v>182</v>
      </c>
      <c r="E405" s="189" t="s">
        <v>575</v>
      </c>
      <c r="F405" s="190" t="s">
        <v>576</v>
      </c>
      <c r="G405" s="191" t="s">
        <v>540</v>
      </c>
      <c r="H405" s="192">
        <v>29.193</v>
      </c>
      <c r="I405" s="193"/>
      <c r="J405" s="194">
        <f>ROUND(I405*H405,1)</f>
        <v>0</v>
      </c>
      <c r="K405" s="190" t="s">
        <v>186</v>
      </c>
      <c r="L405" s="38"/>
      <c r="M405" s="195" t="s">
        <v>1</v>
      </c>
      <c r="N405" s="196" t="s">
        <v>46</v>
      </c>
      <c r="O405" s="66"/>
      <c r="P405" s="197">
        <f>O405*H405</f>
        <v>0</v>
      </c>
      <c r="Q405" s="197">
        <v>0</v>
      </c>
      <c r="R405" s="197">
        <f>Q405*H405</f>
        <v>0</v>
      </c>
      <c r="S405" s="197">
        <v>0</v>
      </c>
      <c r="T405" s="198">
        <f>S405*H405</f>
        <v>0</v>
      </c>
      <c r="AR405" s="199" t="s">
        <v>94</v>
      </c>
      <c r="AT405" s="199" t="s">
        <v>182</v>
      </c>
      <c r="AU405" s="199" t="s">
        <v>89</v>
      </c>
      <c r="AY405" s="17" t="s">
        <v>180</v>
      </c>
      <c r="BE405" s="200">
        <f>IF(N405="základní",J405,0)</f>
        <v>0</v>
      </c>
      <c r="BF405" s="200">
        <f>IF(N405="snížená",J405,0)</f>
        <v>0</v>
      </c>
      <c r="BG405" s="200">
        <f>IF(N405="zákl. přenesená",J405,0)</f>
        <v>0</v>
      </c>
      <c r="BH405" s="200">
        <f>IF(N405="sníž. přenesená",J405,0)</f>
        <v>0</v>
      </c>
      <c r="BI405" s="200">
        <f>IF(N405="nulová",J405,0)</f>
        <v>0</v>
      </c>
      <c r="BJ405" s="17" t="s">
        <v>6</v>
      </c>
      <c r="BK405" s="200">
        <f>ROUND(I405*H405,1)</f>
        <v>0</v>
      </c>
      <c r="BL405" s="17" t="s">
        <v>94</v>
      </c>
      <c r="BM405" s="199" t="s">
        <v>577</v>
      </c>
    </row>
    <row r="406" spans="2:51" s="12" customFormat="1" ht="11.25">
      <c r="B406" s="201"/>
      <c r="C406" s="202"/>
      <c r="D406" s="203" t="s">
        <v>188</v>
      </c>
      <c r="E406" s="204" t="s">
        <v>135</v>
      </c>
      <c r="F406" s="205" t="s">
        <v>578</v>
      </c>
      <c r="G406" s="202"/>
      <c r="H406" s="206">
        <v>29.193</v>
      </c>
      <c r="I406" s="207"/>
      <c r="J406" s="202"/>
      <c r="K406" s="202"/>
      <c r="L406" s="208"/>
      <c r="M406" s="209"/>
      <c r="N406" s="210"/>
      <c r="O406" s="210"/>
      <c r="P406" s="210"/>
      <c r="Q406" s="210"/>
      <c r="R406" s="210"/>
      <c r="S406" s="210"/>
      <c r="T406" s="211"/>
      <c r="AT406" s="212" t="s">
        <v>188</v>
      </c>
      <c r="AU406" s="212" t="s">
        <v>89</v>
      </c>
      <c r="AV406" s="12" t="s">
        <v>89</v>
      </c>
      <c r="AW406" s="12" t="s">
        <v>35</v>
      </c>
      <c r="AX406" s="12" t="s">
        <v>6</v>
      </c>
      <c r="AY406" s="212" t="s">
        <v>180</v>
      </c>
    </row>
    <row r="407" spans="2:63" s="11" customFormat="1" ht="25.9" customHeight="1">
      <c r="B407" s="172"/>
      <c r="C407" s="173"/>
      <c r="D407" s="174" t="s">
        <v>80</v>
      </c>
      <c r="E407" s="175" t="s">
        <v>579</v>
      </c>
      <c r="F407" s="175" t="s">
        <v>580</v>
      </c>
      <c r="G407" s="173"/>
      <c r="H407" s="173"/>
      <c r="I407" s="176"/>
      <c r="J407" s="177">
        <f>BK407</f>
        <v>0</v>
      </c>
      <c r="K407" s="173"/>
      <c r="L407" s="178"/>
      <c r="M407" s="179"/>
      <c r="N407" s="180"/>
      <c r="O407" s="180"/>
      <c r="P407" s="181">
        <f>P408+P424+P437</f>
        <v>0</v>
      </c>
      <c r="Q407" s="180"/>
      <c r="R407" s="181">
        <f>R408+R424+R437</f>
        <v>0.162329</v>
      </c>
      <c r="S407" s="180"/>
      <c r="T407" s="182">
        <f>T408+T424+T437</f>
        <v>0</v>
      </c>
      <c r="AR407" s="183" t="s">
        <v>89</v>
      </c>
      <c r="AT407" s="184" t="s">
        <v>80</v>
      </c>
      <c r="AU407" s="184" t="s">
        <v>81</v>
      </c>
      <c r="AY407" s="183" t="s">
        <v>180</v>
      </c>
      <c r="BK407" s="185">
        <f>BK408+BK424+BK437</f>
        <v>0</v>
      </c>
    </row>
    <row r="408" spans="2:63" s="11" customFormat="1" ht="22.9" customHeight="1">
      <c r="B408" s="172"/>
      <c r="C408" s="173"/>
      <c r="D408" s="174" t="s">
        <v>80</v>
      </c>
      <c r="E408" s="186" t="s">
        <v>581</v>
      </c>
      <c r="F408" s="186" t="s">
        <v>582</v>
      </c>
      <c r="G408" s="173"/>
      <c r="H408" s="173"/>
      <c r="I408" s="176"/>
      <c r="J408" s="187">
        <f>BK408</f>
        <v>0</v>
      </c>
      <c r="K408" s="173"/>
      <c r="L408" s="178"/>
      <c r="M408" s="179"/>
      <c r="N408" s="180"/>
      <c r="O408" s="180"/>
      <c r="P408" s="181">
        <f>SUM(P409:P423)</f>
        <v>0</v>
      </c>
      <c r="Q408" s="180"/>
      <c r="R408" s="181">
        <f>SUM(R409:R423)</f>
        <v>0.019860000000000003</v>
      </c>
      <c r="S408" s="180"/>
      <c r="T408" s="182">
        <f>SUM(T409:T423)</f>
        <v>0</v>
      </c>
      <c r="AR408" s="183" t="s">
        <v>89</v>
      </c>
      <c r="AT408" s="184" t="s">
        <v>80</v>
      </c>
      <c r="AU408" s="184" t="s">
        <v>6</v>
      </c>
      <c r="AY408" s="183" t="s">
        <v>180</v>
      </c>
      <c r="BK408" s="185">
        <f>SUM(BK409:BK423)</f>
        <v>0</v>
      </c>
    </row>
    <row r="409" spans="2:65" s="1" customFormat="1" ht="21.6" customHeight="1">
      <c r="B409" s="34"/>
      <c r="C409" s="188" t="s">
        <v>583</v>
      </c>
      <c r="D409" s="188" t="s">
        <v>182</v>
      </c>
      <c r="E409" s="189" t="s">
        <v>584</v>
      </c>
      <c r="F409" s="190" t="s">
        <v>585</v>
      </c>
      <c r="G409" s="191" t="s">
        <v>185</v>
      </c>
      <c r="H409" s="192">
        <v>7.273</v>
      </c>
      <c r="I409" s="193"/>
      <c r="J409" s="194">
        <f>ROUND(I409*H409,1)</f>
        <v>0</v>
      </c>
      <c r="K409" s="190" t="s">
        <v>186</v>
      </c>
      <c r="L409" s="38"/>
      <c r="M409" s="195" t="s">
        <v>1</v>
      </c>
      <c r="N409" s="196" t="s">
        <v>46</v>
      </c>
      <c r="O409" s="66"/>
      <c r="P409" s="197">
        <f>O409*H409</f>
        <v>0</v>
      </c>
      <c r="Q409" s="197">
        <v>0</v>
      </c>
      <c r="R409" s="197">
        <f>Q409*H409</f>
        <v>0</v>
      </c>
      <c r="S409" s="197">
        <v>0</v>
      </c>
      <c r="T409" s="198">
        <f>S409*H409</f>
        <v>0</v>
      </c>
      <c r="AR409" s="199" t="s">
        <v>281</v>
      </c>
      <c r="AT409" s="199" t="s">
        <v>182</v>
      </c>
      <c r="AU409" s="199" t="s">
        <v>89</v>
      </c>
      <c r="AY409" s="17" t="s">
        <v>180</v>
      </c>
      <c r="BE409" s="200">
        <f>IF(N409="základní",J409,0)</f>
        <v>0</v>
      </c>
      <c r="BF409" s="200">
        <f>IF(N409="snížená",J409,0)</f>
        <v>0</v>
      </c>
      <c r="BG409" s="200">
        <f>IF(N409="zákl. přenesená",J409,0)</f>
        <v>0</v>
      </c>
      <c r="BH409" s="200">
        <f>IF(N409="sníž. přenesená",J409,0)</f>
        <v>0</v>
      </c>
      <c r="BI409" s="200">
        <f>IF(N409="nulová",J409,0)</f>
        <v>0</v>
      </c>
      <c r="BJ409" s="17" t="s">
        <v>6</v>
      </c>
      <c r="BK409" s="200">
        <f>ROUND(I409*H409,1)</f>
        <v>0</v>
      </c>
      <c r="BL409" s="17" t="s">
        <v>281</v>
      </c>
      <c r="BM409" s="199" t="s">
        <v>586</v>
      </c>
    </row>
    <row r="410" spans="2:51" s="13" customFormat="1" ht="11.25">
      <c r="B410" s="213"/>
      <c r="C410" s="214"/>
      <c r="D410" s="203" t="s">
        <v>188</v>
      </c>
      <c r="E410" s="215" t="s">
        <v>1</v>
      </c>
      <c r="F410" s="216" t="s">
        <v>587</v>
      </c>
      <c r="G410" s="214"/>
      <c r="H410" s="215" t="s">
        <v>1</v>
      </c>
      <c r="I410" s="217"/>
      <c r="J410" s="214"/>
      <c r="K410" s="214"/>
      <c r="L410" s="218"/>
      <c r="M410" s="219"/>
      <c r="N410" s="220"/>
      <c r="O410" s="220"/>
      <c r="P410" s="220"/>
      <c r="Q410" s="220"/>
      <c r="R410" s="220"/>
      <c r="S410" s="220"/>
      <c r="T410" s="221"/>
      <c r="AT410" s="222" t="s">
        <v>188</v>
      </c>
      <c r="AU410" s="222" t="s">
        <v>89</v>
      </c>
      <c r="AV410" s="13" t="s">
        <v>6</v>
      </c>
      <c r="AW410" s="13" t="s">
        <v>35</v>
      </c>
      <c r="AX410" s="13" t="s">
        <v>81</v>
      </c>
      <c r="AY410" s="222" t="s">
        <v>180</v>
      </c>
    </row>
    <row r="411" spans="2:51" s="12" customFormat="1" ht="11.25">
      <c r="B411" s="201"/>
      <c r="C411" s="202"/>
      <c r="D411" s="203" t="s">
        <v>188</v>
      </c>
      <c r="E411" s="204" t="s">
        <v>115</v>
      </c>
      <c r="F411" s="205" t="s">
        <v>588</v>
      </c>
      <c r="G411" s="202"/>
      <c r="H411" s="206">
        <v>7.273</v>
      </c>
      <c r="I411" s="207"/>
      <c r="J411" s="202"/>
      <c r="K411" s="202"/>
      <c r="L411" s="208"/>
      <c r="M411" s="209"/>
      <c r="N411" s="210"/>
      <c r="O411" s="210"/>
      <c r="P411" s="210"/>
      <c r="Q411" s="210"/>
      <c r="R411" s="210"/>
      <c r="S411" s="210"/>
      <c r="T411" s="211"/>
      <c r="AT411" s="212" t="s">
        <v>188</v>
      </c>
      <c r="AU411" s="212" t="s">
        <v>89</v>
      </c>
      <c r="AV411" s="12" t="s">
        <v>89</v>
      </c>
      <c r="AW411" s="12" t="s">
        <v>35</v>
      </c>
      <c r="AX411" s="12" t="s">
        <v>6</v>
      </c>
      <c r="AY411" s="212" t="s">
        <v>180</v>
      </c>
    </row>
    <row r="412" spans="2:65" s="1" customFormat="1" ht="21.6" customHeight="1">
      <c r="B412" s="34"/>
      <c r="C412" s="188" t="s">
        <v>589</v>
      </c>
      <c r="D412" s="188" t="s">
        <v>182</v>
      </c>
      <c r="E412" s="189" t="s">
        <v>590</v>
      </c>
      <c r="F412" s="190" t="s">
        <v>591</v>
      </c>
      <c r="G412" s="191" t="s">
        <v>185</v>
      </c>
      <c r="H412" s="192">
        <v>3.492</v>
      </c>
      <c r="I412" s="193"/>
      <c r="J412" s="194">
        <f>ROUND(I412*H412,1)</f>
        <v>0</v>
      </c>
      <c r="K412" s="190" t="s">
        <v>186</v>
      </c>
      <c r="L412" s="38"/>
      <c r="M412" s="195" t="s">
        <v>1</v>
      </c>
      <c r="N412" s="196" t="s">
        <v>46</v>
      </c>
      <c r="O412" s="66"/>
      <c r="P412" s="197">
        <f>O412*H412</f>
        <v>0</v>
      </c>
      <c r="Q412" s="197">
        <v>0</v>
      </c>
      <c r="R412" s="197">
        <f>Q412*H412</f>
        <v>0</v>
      </c>
      <c r="S412" s="197">
        <v>0</v>
      </c>
      <c r="T412" s="198">
        <f>S412*H412</f>
        <v>0</v>
      </c>
      <c r="AR412" s="199" t="s">
        <v>281</v>
      </c>
      <c r="AT412" s="199" t="s">
        <v>182</v>
      </c>
      <c r="AU412" s="199" t="s">
        <v>89</v>
      </c>
      <c r="AY412" s="17" t="s">
        <v>180</v>
      </c>
      <c r="BE412" s="200">
        <f>IF(N412="základní",J412,0)</f>
        <v>0</v>
      </c>
      <c r="BF412" s="200">
        <f>IF(N412="snížená",J412,0)</f>
        <v>0</v>
      </c>
      <c r="BG412" s="200">
        <f>IF(N412="zákl. přenesená",J412,0)</f>
        <v>0</v>
      </c>
      <c r="BH412" s="200">
        <f>IF(N412="sníž. přenesená",J412,0)</f>
        <v>0</v>
      </c>
      <c r="BI412" s="200">
        <f>IF(N412="nulová",J412,0)</f>
        <v>0</v>
      </c>
      <c r="BJ412" s="17" t="s">
        <v>6</v>
      </c>
      <c r="BK412" s="200">
        <f>ROUND(I412*H412,1)</f>
        <v>0</v>
      </c>
      <c r="BL412" s="17" t="s">
        <v>281</v>
      </c>
      <c r="BM412" s="199" t="s">
        <v>592</v>
      </c>
    </row>
    <row r="413" spans="2:51" s="13" customFormat="1" ht="11.25">
      <c r="B413" s="213"/>
      <c r="C413" s="214"/>
      <c r="D413" s="203" t="s">
        <v>188</v>
      </c>
      <c r="E413" s="215" t="s">
        <v>1</v>
      </c>
      <c r="F413" s="216" t="s">
        <v>593</v>
      </c>
      <c r="G413" s="214"/>
      <c r="H413" s="215" t="s">
        <v>1</v>
      </c>
      <c r="I413" s="217"/>
      <c r="J413" s="214"/>
      <c r="K413" s="214"/>
      <c r="L413" s="218"/>
      <c r="M413" s="219"/>
      <c r="N413" s="220"/>
      <c r="O413" s="220"/>
      <c r="P413" s="220"/>
      <c r="Q413" s="220"/>
      <c r="R413" s="220"/>
      <c r="S413" s="220"/>
      <c r="T413" s="221"/>
      <c r="AT413" s="222" t="s">
        <v>188</v>
      </c>
      <c r="AU413" s="222" t="s">
        <v>89</v>
      </c>
      <c r="AV413" s="13" t="s">
        <v>6</v>
      </c>
      <c r="AW413" s="13" t="s">
        <v>35</v>
      </c>
      <c r="AX413" s="13" t="s">
        <v>81</v>
      </c>
      <c r="AY413" s="222" t="s">
        <v>180</v>
      </c>
    </row>
    <row r="414" spans="2:51" s="12" customFormat="1" ht="11.25">
      <c r="B414" s="201"/>
      <c r="C414" s="202"/>
      <c r="D414" s="203" t="s">
        <v>188</v>
      </c>
      <c r="E414" s="204" t="s">
        <v>117</v>
      </c>
      <c r="F414" s="205" t="s">
        <v>594</v>
      </c>
      <c r="G414" s="202"/>
      <c r="H414" s="206">
        <v>3.492</v>
      </c>
      <c r="I414" s="207"/>
      <c r="J414" s="202"/>
      <c r="K414" s="202"/>
      <c r="L414" s="208"/>
      <c r="M414" s="209"/>
      <c r="N414" s="210"/>
      <c r="O414" s="210"/>
      <c r="P414" s="210"/>
      <c r="Q414" s="210"/>
      <c r="R414" s="210"/>
      <c r="S414" s="210"/>
      <c r="T414" s="211"/>
      <c r="AT414" s="212" t="s">
        <v>188</v>
      </c>
      <c r="AU414" s="212" t="s">
        <v>89</v>
      </c>
      <c r="AV414" s="12" t="s">
        <v>89</v>
      </c>
      <c r="AW414" s="12" t="s">
        <v>35</v>
      </c>
      <c r="AX414" s="12" t="s">
        <v>6</v>
      </c>
      <c r="AY414" s="212" t="s">
        <v>180</v>
      </c>
    </row>
    <row r="415" spans="2:65" s="1" customFormat="1" ht="14.45" customHeight="1">
      <c r="B415" s="34"/>
      <c r="C415" s="245" t="s">
        <v>595</v>
      </c>
      <c r="D415" s="245" t="s">
        <v>276</v>
      </c>
      <c r="E415" s="246" t="s">
        <v>596</v>
      </c>
      <c r="F415" s="247" t="s">
        <v>597</v>
      </c>
      <c r="G415" s="248" t="s">
        <v>540</v>
      </c>
      <c r="H415" s="249">
        <v>0.003</v>
      </c>
      <c r="I415" s="250"/>
      <c r="J415" s="251">
        <f>ROUND(I415*H415,1)</f>
        <v>0</v>
      </c>
      <c r="K415" s="247" t="s">
        <v>186</v>
      </c>
      <c r="L415" s="252"/>
      <c r="M415" s="253" t="s">
        <v>1</v>
      </c>
      <c r="N415" s="254" t="s">
        <v>46</v>
      </c>
      <c r="O415" s="66"/>
      <c r="P415" s="197">
        <f>O415*H415</f>
        <v>0</v>
      </c>
      <c r="Q415" s="197">
        <v>1</v>
      </c>
      <c r="R415" s="197">
        <f>Q415*H415</f>
        <v>0.003</v>
      </c>
      <c r="S415" s="197">
        <v>0</v>
      </c>
      <c r="T415" s="198">
        <f>S415*H415</f>
        <v>0</v>
      </c>
      <c r="AR415" s="199" t="s">
        <v>371</v>
      </c>
      <c r="AT415" s="199" t="s">
        <v>276</v>
      </c>
      <c r="AU415" s="199" t="s">
        <v>89</v>
      </c>
      <c r="AY415" s="17" t="s">
        <v>180</v>
      </c>
      <c r="BE415" s="200">
        <f>IF(N415="základní",J415,0)</f>
        <v>0</v>
      </c>
      <c r="BF415" s="200">
        <f>IF(N415="snížená",J415,0)</f>
        <v>0</v>
      </c>
      <c r="BG415" s="200">
        <f>IF(N415="zákl. přenesená",J415,0)</f>
        <v>0</v>
      </c>
      <c r="BH415" s="200">
        <f>IF(N415="sníž. přenesená",J415,0)</f>
        <v>0</v>
      </c>
      <c r="BI415" s="200">
        <f>IF(N415="nulová",J415,0)</f>
        <v>0</v>
      </c>
      <c r="BJ415" s="17" t="s">
        <v>6</v>
      </c>
      <c r="BK415" s="200">
        <f>ROUND(I415*H415,1)</f>
        <v>0</v>
      </c>
      <c r="BL415" s="17" t="s">
        <v>281</v>
      </c>
      <c r="BM415" s="199" t="s">
        <v>598</v>
      </c>
    </row>
    <row r="416" spans="2:51" s="12" customFormat="1" ht="11.25">
      <c r="B416" s="201"/>
      <c r="C416" s="202"/>
      <c r="D416" s="203" t="s">
        <v>188</v>
      </c>
      <c r="E416" s="204" t="s">
        <v>1</v>
      </c>
      <c r="F416" s="205" t="s">
        <v>599</v>
      </c>
      <c r="G416" s="202"/>
      <c r="H416" s="206">
        <v>0.003</v>
      </c>
      <c r="I416" s="207"/>
      <c r="J416" s="202"/>
      <c r="K416" s="202"/>
      <c r="L416" s="208"/>
      <c r="M416" s="209"/>
      <c r="N416" s="210"/>
      <c r="O416" s="210"/>
      <c r="P416" s="210"/>
      <c r="Q416" s="210"/>
      <c r="R416" s="210"/>
      <c r="S416" s="210"/>
      <c r="T416" s="211"/>
      <c r="AT416" s="212" t="s">
        <v>188</v>
      </c>
      <c r="AU416" s="212" t="s">
        <v>89</v>
      </c>
      <c r="AV416" s="12" t="s">
        <v>89</v>
      </c>
      <c r="AW416" s="12" t="s">
        <v>35</v>
      </c>
      <c r="AX416" s="12" t="s">
        <v>6</v>
      </c>
      <c r="AY416" s="212" t="s">
        <v>180</v>
      </c>
    </row>
    <row r="417" spans="2:65" s="1" customFormat="1" ht="21.6" customHeight="1">
      <c r="B417" s="34"/>
      <c r="C417" s="188" t="s">
        <v>600</v>
      </c>
      <c r="D417" s="188" t="s">
        <v>182</v>
      </c>
      <c r="E417" s="189" t="s">
        <v>601</v>
      </c>
      <c r="F417" s="190" t="s">
        <v>602</v>
      </c>
      <c r="G417" s="191" t="s">
        <v>185</v>
      </c>
      <c r="H417" s="192">
        <v>7.273</v>
      </c>
      <c r="I417" s="193"/>
      <c r="J417" s="194">
        <f>ROUND(I417*H417,1)</f>
        <v>0</v>
      </c>
      <c r="K417" s="190" t="s">
        <v>186</v>
      </c>
      <c r="L417" s="38"/>
      <c r="M417" s="195" t="s">
        <v>1</v>
      </c>
      <c r="N417" s="196" t="s">
        <v>46</v>
      </c>
      <c r="O417" s="66"/>
      <c r="P417" s="197">
        <f>O417*H417</f>
        <v>0</v>
      </c>
      <c r="Q417" s="197">
        <v>0.0004</v>
      </c>
      <c r="R417" s="197">
        <f>Q417*H417</f>
        <v>0.0029092</v>
      </c>
      <c r="S417" s="197">
        <v>0</v>
      </c>
      <c r="T417" s="198">
        <f>S417*H417</f>
        <v>0</v>
      </c>
      <c r="AR417" s="199" t="s">
        <v>281</v>
      </c>
      <c r="AT417" s="199" t="s">
        <v>182</v>
      </c>
      <c r="AU417" s="199" t="s">
        <v>89</v>
      </c>
      <c r="AY417" s="17" t="s">
        <v>180</v>
      </c>
      <c r="BE417" s="200">
        <f>IF(N417="základní",J417,0)</f>
        <v>0</v>
      </c>
      <c r="BF417" s="200">
        <f>IF(N417="snížená",J417,0)</f>
        <v>0</v>
      </c>
      <c r="BG417" s="200">
        <f>IF(N417="zákl. přenesená",J417,0)</f>
        <v>0</v>
      </c>
      <c r="BH417" s="200">
        <f>IF(N417="sníž. přenesená",J417,0)</f>
        <v>0</v>
      </c>
      <c r="BI417" s="200">
        <f>IF(N417="nulová",J417,0)</f>
        <v>0</v>
      </c>
      <c r="BJ417" s="17" t="s">
        <v>6</v>
      </c>
      <c r="BK417" s="200">
        <f>ROUND(I417*H417,1)</f>
        <v>0</v>
      </c>
      <c r="BL417" s="17" t="s">
        <v>281</v>
      </c>
      <c r="BM417" s="199" t="s">
        <v>603</v>
      </c>
    </row>
    <row r="418" spans="2:51" s="12" customFormat="1" ht="11.25">
      <c r="B418" s="201"/>
      <c r="C418" s="202"/>
      <c r="D418" s="203" t="s">
        <v>188</v>
      </c>
      <c r="E418" s="204" t="s">
        <v>1</v>
      </c>
      <c r="F418" s="205" t="s">
        <v>115</v>
      </c>
      <c r="G418" s="202"/>
      <c r="H418" s="206">
        <v>7.273</v>
      </c>
      <c r="I418" s="207"/>
      <c r="J418" s="202"/>
      <c r="K418" s="202"/>
      <c r="L418" s="208"/>
      <c r="M418" s="209"/>
      <c r="N418" s="210"/>
      <c r="O418" s="210"/>
      <c r="P418" s="210"/>
      <c r="Q418" s="210"/>
      <c r="R418" s="210"/>
      <c r="S418" s="210"/>
      <c r="T418" s="211"/>
      <c r="AT418" s="212" t="s">
        <v>188</v>
      </c>
      <c r="AU418" s="212" t="s">
        <v>89</v>
      </c>
      <c r="AV418" s="12" t="s">
        <v>89</v>
      </c>
      <c r="AW418" s="12" t="s">
        <v>35</v>
      </c>
      <c r="AX418" s="12" t="s">
        <v>6</v>
      </c>
      <c r="AY418" s="212" t="s">
        <v>180</v>
      </c>
    </row>
    <row r="419" spans="2:65" s="1" customFormat="1" ht="21.6" customHeight="1">
      <c r="B419" s="34"/>
      <c r="C419" s="188" t="s">
        <v>604</v>
      </c>
      <c r="D419" s="188" t="s">
        <v>182</v>
      </c>
      <c r="E419" s="189" t="s">
        <v>605</v>
      </c>
      <c r="F419" s="190" t="s">
        <v>606</v>
      </c>
      <c r="G419" s="191" t="s">
        <v>185</v>
      </c>
      <c r="H419" s="192">
        <v>3.492</v>
      </c>
      <c r="I419" s="193"/>
      <c r="J419" s="194">
        <f>ROUND(I419*H419,1)</f>
        <v>0</v>
      </c>
      <c r="K419" s="190" t="s">
        <v>186</v>
      </c>
      <c r="L419" s="38"/>
      <c r="M419" s="195" t="s">
        <v>1</v>
      </c>
      <c r="N419" s="196" t="s">
        <v>46</v>
      </c>
      <c r="O419" s="66"/>
      <c r="P419" s="197">
        <f>O419*H419</f>
        <v>0</v>
      </c>
      <c r="Q419" s="197">
        <v>0.0004</v>
      </c>
      <c r="R419" s="197">
        <f>Q419*H419</f>
        <v>0.0013968000000000001</v>
      </c>
      <c r="S419" s="197">
        <v>0</v>
      </c>
      <c r="T419" s="198">
        <f>S419*H419</f>
        <v>0</v>
      </c>
      <c r="AR419" s="199" t="s">
        <v>281</v>
      </c>
      <c r="AT419" s="199" t="s">
        <v>182</v>
      </c>
      <c r="AU419" s="199" t="s">
        <v>89</v>
      </c>
      <c r="AY419" s="17" t="s">
        <v>180</v>
      </c>
      <c r="BE419" s="200">
        <f>IF(N419="základní",J419,0)</f>
        <v>0</v>
      </c>
      <c r="BF419" s="200">
        <f>IF(N419="snížená",J419,0)</f>
        <v>0</v>
      </c>
      <c r="BG419" s="200">
        <f>IF(N419="zákl. přenesená",J419,0)</f>
        <v>0</v>
      </c>
      <c r="BH419" s="200">
        <f>IF(N419="sníž. přenesená",J419,0)</f>
        <v>0</v>
      </c>
      <c r="BI419" s="200">
        <f>IF(N419="nulová",J419,0)</f>
        <v>0</v>
      </c>
      <c r="BJ419" s="17" t="s">
        <v>6</v>
      </c>
      <c r="BK419" s="200">
        <f>ROUND(I419*H419,1)</f>
        <v>0</v>
      </c>
      <c r="BL419" s="17" t="s">
        <v>281</v>
      </c>
      <c r="BM419" s="199" t="s">
        <v>607</v>
      </c>
    </row>
    <row r="420" spans="2:51" s="12" customFormat="1" ht="11.25">
      <c r="B420" s="201"/>
      <c r="C420" s="202"/>
      <c r="D420" s="203" t="s">
        <v>188</v>
      </c>
      <c r="E420" s="204" t="s">
        <v>1</v>
      </c>
      <c r="F420" s="205" t="s">
        <v>117</v>
      </c>
      <c r="G420" s="202"/>
      <c r="H420" s="206">
        <v>3.492</v>
      </c>
      <c r="I420" s="207"/>
      <c r="J420" s="202"/>
      <c r="K420" s="202"/>
      <c r="L420" s="208"/>
      <c r="M420" s="209"/>
      <c r="N420" s="210"/>
      <c r="O420" s="210"/>
      <c r="P420" s="210"/>
      <c r="Q420" s="210"/>
      <c r="R420" s="210"/>
      <c r="S420" s="210"/>
      <c r="T420" s="211"/>
      <c r="AT420" s="212" t="s">
        <v>188</v>
      </c>
      <c r="AU420" s="212" t="s">
        <v>89</v>
      </c>
      <c r="AV420" s="12" t="s">
        <v>89</v>
      </c>
      <c r="AW420" s="12" t="s">
        <v>35</v>
      </c>
      <c r="AX420" s="12" t="s">
        <v>6</v>
      </c>
      <c r="AY420" s="212" t="s">
        <v>180</v>
      </c>
    </row>
    <row r="421" spans="2:65" s="1" customFormat="1" ht="43.15" customHeight="1">
      <c r="B421" s="34"/>
      <c r="C421" s="245" t="s">
        <v>608</v>
      </c>
      <c r="D421" s="245" t="s">
        <v>276</v>
      </c>
      <c r="E421" s="246" t="s">
        <v>609</v>
      </c>
      <c r="F421" s="247" t="s">
        <v>610</v>
      </c>
      <c r="G421" s="248" t="s">
        <v>185</v>
      </c>
      <c r="H421" s="249">
        <v>12.554</v>
      </c>
      <c r="I421" s="250"/>
      <c r="J421" s="251">
        <f>ROUND(I421*H421,1)</f>
        <v>0</v>
      </c>
      <c r="K421" s="247" t="s">
        <v>186</v>
      </c>
      <c r="L421" s="252"/>
      <c r="M421" s="253" t="s">
        <v>1</v>
      </c>
      <c r="N421" s="254" t="s">
        <v>46</v>
      </c>
      <c r="O421" s="66"/>
      <c r="P421" s="197">
        <f>O421*H421</f>
        <v>0</v>
      </c>
      <c r="Q421" s="197">
        <v>0.001</v>
      </c>
      <c r="R421" s="197">
        <f>Q421*H421</f>
        <v>0.012554000000000001</v>
      </c>
      <c r="S421" s="197">
        <v>0</v>
      </c>
      <c r="T421" s="198">
        <f>S421*H421</f>
        <v>0</v>
      </c>
      <c r="AR421" s="199" t="s">
        <v>371</v>
      </c>
      <c r="AT421" s="199" t="s">
        <v>276</v>
      </c>
      <c r="AU421" s="199" t="s">
        <v>89</v>
      </c>
      <c r="AY421" s="17" t="s">
        <v>180</v>
      </c>
      <c r="BE421" s="200">
        <f>IF(N421="základní",J421,0)</f>
        <v>0</v>
      </c>
      <c r="BF421" s="200">
        <f>IF(N421="snížená",J421,0)</f>
        <v>0</v>
      </c>
      <c r="BG421" s="200">
        <f>IF(N421="zákl. přenesená",J421,0)</f>
        <v>0</v>
      </c>
      <c r="BH421" s="200">
        <f>IF(N421="sníž. přenesená",J421,0)</f>
        <v>0</v>
      </c>
      <c r="BI421" s="200">
        <f>IF(N421="nulová",J421,0)</f>
        <v>0</v>
      </c>
      <c r="BJ421" s="17" t="s">
        <v>6</v>
      </c>
      <c r="BK421" s="200">
        <f>ROUND(I421*H421,1)</f>
        <v>0</v>
      </c>
      <c r="BL421" s="17" t="s">
        <v>281</v>
      </c>
      <c r="BM421" s="199" t="s">
        <v>611</v>
      </c>
    </row>
    <row r="422" spans="2:51" s="12" customFormat="1" ht="11.25">
      <c r="B422" s="201"/>
      <c r="C422" s="202"/>
      <c r="D422" s="203" t="s">
        <v>188</v>
      </c>
      <c r="E422" s="204" t="s">
        <v>1</v>
      </c>
      <c r="F422" s="205" t="s">
        <v>612</v>
      </c>
      <c r="G422" s="202"/>
      <c r="H422" s="206">
        <v>12.554</v>
      </c>
      <c r="I422" s="207"/>
      <c r="J422" s="202"/>
      <c r="K422" s="202"/>
      <c r="L422" s="208"/>
      <c r="M422" s="209"/>
      <c r="N422" s="210"/>
      <c r="O422" s="210"/>
      <c r="P422" s="210"/>
      <c r="Q422" s="210"/>
      <c r="R422" s="210"/>
      <c r="S422" s="210"/>
      <c r="T422" s="211"/>
      <c r="AT422" s="212" t="s">
        <v>188</v>
      </c>
      <c r="AU422" s="212" t="s">
        <v>89</v>
      </c>
      <c r="AV422" s="12" t="s">
        <v>89</v>
      </c>
      <c r="AW422" s="12" t="s">
        <v>35</v>
      </c>
      <c r="AX422" s="12" t="s">
        <v>6</v>
      </c>
      <c r="AY422" s="212" t="s">
        <v>180</v>
      </c>
    </row>
    <row r="423" spans="2:65" s="1" customFormat="1" ht="21.6" customHeight="1">
      <c r="B423" s="34"/>
      <c r="C423" s="188" t="s">
        <v>613</v>
      </c>
      <c r="D423" s="188" t="s">
        <v>182</v>
      </c>
      <c r="E423" s="189" t="s">
        <v>614</v>
      </c>
      <c r="F423" s="190" t="s">
        <v>615</v>
      </c>
      <c r="G423" s="191" t="s">
        <v>540</v>
      </c>
      <c r="H423" s="192">
        <v>0.02</v>
      </c>
      <c r="I423" s="193"/>
      <c r="J423" s="194">
        <f>ROUND(I423*H423,1)</f>
        <v>0</v>
      </c>
      <c r="K423" s="190" t="s">
        <v>186</v>
      </c>
      <c r="L423" s="38"/>
      <c r="M423" s="195" t="s">
        <v>1</v>
      </c>
      <c r="N423" s="196" t="s">
        <v>46</v>
      </c>
      <c r="O423" s="66"/>
      <c r="P423" s="197">
        <f>O423*H423</f>
        <v>0</v>
      </c>
      <c r="Q423" s="197">
        <v>0</v>
      </c>
      <c r="R423" s="197">
        <f>Q423*H423</f>
        <v>0</v>
      </c>
      <c r="S423" s="197">
        <v>0</v>
      </c>
      <c r="T423" s="198">
        <f>S423*H423</f>
        <v>0</v>
      </c>
      <c r="AR423" s="199" t="s">
        <v>281</v>
      </c>
      <c r="AT423" s="199" t="s">
        <v>182</v>
      </c>
      <c r="AU423" s="199" t="s">
        <v>89</v>
      </c>
      <c r="AY423" s="17" t="s">
        <v>180</v>
      </c>
      <c r="BE423" s="200">
        <f>IF(N423="základní",J423,0)</f>
        <v>0</v>
      </c>
      <c r="BF423" s="200">
        <f>IF(N423="snížená",J423,0)</f>
        <v>0</v>
      </c>
      <c r="BG423" s="200">
        <f>IF(N423="zákl. přenesená",J423,0)</f>
        <v>0</v>
      </c>
      <c r="BH423" s="200">
        <f>IF(N423="sníž. přenesená",J423,0)</f>
        <v>0</v>
      </c>
      <c r="BI423" s="200">
        <f>IF(N423="nulová",J423,0)</f>
        <v>0</v>
      </c>
      <c r="BJ423" s="17" t="s">
        <v>6</v>
      </c>
      <c r="BK423" s="200">
        <f>ROUND(I423*H423,1)</f>
        <v>0</v>
      </c>
      <c r="BL423" s="17" t="s">
        <v>281</v>
      </c>
      <c r="BM423" s="199" t="s">
        <v>616</v>
      </c>
    </row>
    <row r="424" spans="2:63" s="11" customFormat="1" ht="22.9" customHeight="1">
      <c r="B424" s="172"/>
      <c r="C424" s="173"/>
      <c r="D424" s="174" t="s">
        <v>80</v>
      </c>
      <c r="E424" s="186" t="s">
        <v>617</v>
      </c>
      <c r="F424" s="186" t="s">
        <v>618</v>
      </c>
      <c r="G424" s="173"/>
      <c r="H424" s="173"/>
      <c r="I424" s="176"/>
      <c r="J424" s="187">
        <f>BK424</f>
        <v>0</v>
      </c>
      <c r="K424" s="173"/>
      <c r="L424" s="178"/>
      <c r="M424" s="179"/>
      <c r="N424" s="180"/>
      <c r="O424" s="180"/>
      <c r="P424" s="181">
        <f>SUM(P425:P436)</f>
        <v>0</v>
      </c>
      <c r="Q424" s="180"/>
      <c r="R424" s="181">
        <f>SUM(R425:R436)</f>
        <v>0.053642499999999996</v>
      </c>
      <c r="S424" s="180"/>
      <c r="T424" s="182">
        <f>SUM(T425:T436)</f>
        <v>0</v>
      </c>
      <c r="AR424" s="183" t="s">
        <v>89</v>
      </c>
      <c r="AT424" s="184" t="s">
        <v>80</v>
      </c>
      <c r="AU424" s="184" t="s">
        <v>6</v>
      </c>
      <c r="AY424" s="183" t="s">
        <v>180</v>
      </c>
      <c r="BK424" s="185">
        <f>SUM(BK425:BK436)</f>
        <v>0</v>
      </c>
    </row>
    <row r="425" spans="2:65" s="1" customFormat="1" ht="32.45" customHeight="1">
      <c r="B425" s="34"/>
      <c r="C425" s="188" t="s">
        <v>619</v>
      </c>
      <c r="D425" s="188" t="s">
        <v>182</v>
      </c>
      <c r="E425" s="189" t="s">
        <v>620</v>
      </c>
      <c r="F425" s="190" t="s">
        <v>621</v>
      </c>
      <c r="G425" s="191" t="s">
        <v>294</v>
      </c>
      <c r="H425" s="192">
        <v>2.25</v>
      </c>
      <c r="I425" s="193"/>
      <c r="J425" s="194">
        <f>ROUND(I425*H425,1)</f>
        <v>0</v>
      </c>
      <c r="K425" s="190" t="s">
        <v>186</v>
      </c>
      <c r="L425" s="38"/>
      <c r="M425" s="195" t="s">
        <v>1</v>
      </c>
      <c r="N425" s="196" t="s">
        <v>46</v>
      </c>
      <c r="O425" s="66"/>
      <c r="P425" s="197">
        <f>O425*H425</f>
        <v>0</v>
      </c>
      <c r="Q425" s="197">
        <v>0.00224</v>
      </c>
      <c r="R425" s="197">
        <f>Q425*H425</f>
        <v>0.005039999999999999</v>
      </c>
      <c r="S425" s="197">
        <v>0</v>
      </c>
      <c r="T425" s="198">
        <f>S425*H425</f>
        <v>0</v>
      </c>
      <c r="AR425" s="199" t="s">
        <v>281</v>
      </c>
      <c r="AT425" s="199" t="s">
        <v>182</v>
      </c>
      <c r="AU425" s="199" t="s">
        <v>89</v>
      </c>
      <c r="AY425" s="17" t="s">
        <v>180</v>
      </c>
      <c r="BE425" s="200">
        <f>IF(N425="základní",J425,0)</f>
        <v>0</v>
      </c>
      <c r="BF425" s="200">
        <f>IF(N425="snížená",J425,0)</f>
        <v>0</v>
      </c>
      <c r="BG425" s="200">
        <f>IF(N425="zákl. přenesená",J425,0)</f>
        <v>0</v>
      </c>
      <c r="BH425" s="200">
        <f>IF(N425="sníž. přenesená",J425,0)</f>
        <v>0</v>
      </c>
      <c r="BI425" s="200">
        <f>IF(N425="nulová",J425,0)</f>
        <v>0</v>
      </c>
      <c r="BJ425" s="17" t="s">
        <v>6</v>
      </c>
      <c r="BK425" s="200">
        <f>ROUND(I425*H425,1)</f>
        <v>0</v>
      </c>
      <c r="BL425" s="17" t="s">
        <v>281</v>
      </c>
      <c r="BM425" s="199" t="s">
        <v>622</v>
      </c>
    </row>
    <row r="426" spans="2:51" s="13" customFormat="1" ht="11.25">
      <c r="B426" s="213"/>
      <c r="C426" s="214"/>
      <c r="D426" s="203" t="s">
        <v>188</v>
      </c>
      <c r="E426" s="215" t="s">
        <v>1</v>
      </c>
      <c r="F426" s="216" t="s">
        <v>623</v>
      </c>
      <c r="G426" s="214"/>
      <c r="H426" s="215" t="s">
        <v>1</v>
      </c>
      <c r="I426" s="217"/>
      <c r="J426" s="214"/>
      <c r="K426" s="214"/>
      <c r="L426" s="218"/>
      <c r="M426" s="219"/>
      <c r="N426" s="220"/>
      <c r="O426" s="220"/>
      <c r="P426" s="220"/>
      <c r="Q426" s="220"/>
      <c r="R426" s="220"/>
      <c r="S426" s="220"/>
      <c r="T426" s="221"/>
      <c r="AT426" s="222" t="s">
        <v>188</v>
      </c>
      <c r="AU426" s="222" t="s">
        <v>89</v>
      </c>
      <c r="AV426" s="13" t="s">
        <v>6</v>
      </c>
      <c r="AW426" s="13" t="s">
        <v>35</v>
      </c>
      <c r="AX426" s="13" t="s">
        <v>81</v>
      </c>
      <c r="AY426" s="222" t="s">
        <v>180</v>
      </c>
    </row>
    <row r="427" spans="2:51" s="12" customFormat="1" ht="11.25">
      <c r="B427" s="201"/>
      <c r="C427" s="202"/>
      <c r="D427" s="203" t="s">
        <v>188</v>
      </c>
      <c r="E427" s="204" t="s">
        <v>1</v>
      </c>
      <c r="F427" s="205" t="s">
        <v>624</v>
      </c>
      <c r="G427" s="202"/>
      <c r="H427" s="206">
        <v>2.25</v>
      </c>
      <c r="I427" s="207"/>
      <c r="J427" s="202"/>
      <c r="K427" s="202"/>
      <c r="L427" s="208"/>
      <c r="M427" s="209"/>
      <c r="N427" s="210"/>
      <c r="O427" s="210"/>
      <c r="P427" s="210"/>
      <c r="Q427" s="210"/>
      <c r="R427" s="210"/>
      <c r="S427" s="210"/>
      <c r="T427" s="211"/>
      <c r="AT427" s="212" t="s">
        <v>188</v>
      </c>
      <c r="AU427" s="212" t="s">
        <v>89</v>
      </c>
      <c r="AV427" s="12" t="s">
        <v>89</v>
      </c>
      <c r="AW427" s="12" t="s">
        <v>35</v>
      </c>
      <c r="AX427" s="12" t="s">
        <v>6</v>
      </c>
      <c r="AY427" s="212" t="s">
        <v>180</v>
      </c>
    </row>
    <row r="428" spans="2:65" s="1" customFormat="1" ht="32.45" customHeight="1">
      <c r="B428" s="34"/>
      <c r="C428" s="188" t="s">
        <v>625</v>
      </c>
      <c r="D428" s="188" t="s">
        <v>182</v>
      </c>
      <c r="E428" s="189" t="s">
        <v>626</v>
      </c>
      <c r="F428" s="190" t="s">
        <v>627</v>
      </c>
      <c r="G428" s="191" t="s">
        <v>294</v>
      </c>
      <c r="H428" s="192">
        <v>9.95</v>
      </c>
      <c r="I428" s="193"/>
      <c r="J428" s="194">
        <f>ROUND(I428*H428,1)</f>
        <v>0</v>
      </c>
      <c r="K428" s="190" t="s">
        <v>186</v>
      </c>
      <c r="L428" s="38"/>
      <c r="M428" s="195" t="s">
        <v>1</v>
      </c>
      <c r="N428" s="196" t="s">
        <v>46</v>
      </c>
      <c r="O428" s="66"/>
      <c r="P428" s="197">
        <f>O428*H428</f>
        <v>0</v>
      </c>
      <c r="Q428" s="197">
        <v>0.00365</v>
      </c>
      <c r="R428" s="197">
        <f>Q428*H428</f>
        <v>0.036317499999999996</v>
      </c>
      <c r="S428" s="197">
        <v>0</v>
      </c>
      <c r="T428" s="198">
        <f>S428*H428</f>
        <v>0</v>
      </c>
      <c r="AR428" s="199" t="s">
        <v>281</v>
      </c>
      <c r="AT428" s="199" t="s">
        <v>182</v>
      </c>
      <c r="AU428" s="199" t="s">
        <v>89</v>
      </c>
      <c r="AY428" s="17" t="s">
        <v>180</v>
      </c>
      <c r="BE428" s="200">
        <f>IF(N428="základní",J428,0)</f>
        <v>0</v>
      </c>
      <c r="BF428" s="200">
        <f>IF(N428="snížená",J428,0)</f>
        <v>0</v>
      </c>
      <c r="BG428" s="200">
        <f>IF(N428="zákl. přenesená",J428,0)</f>
        <v>0</v>
      </c>
      <c r="BH428" s="200">
        <f>IF(N428="sníž. přenesená",J428,0)</f>
        <v>0</v>
      </c>
      <c r="BI428" s="200">
        <f>IF(N428="nulová",J428,0)</f>
        <v>0</v>
      </c>
      <c r="BJ428" s="17" t="s">
        <v>6</v>
      </c>
      <c r="BK428" s="200">
        <f>ROUND(I428*H428,1)</f>
        <v>0</v>
      </c>
      <c r="BL428" s="17" t="s">
        <v>281</v>
      </c>
      <c r="BM428" s="199" t="s">
        <v>628</v>
      </c>
    </row>
    <row r="429" spans="2:51" s="13" customFormat="1" ht="11.25">
      <c r="B429" s="213"/>
      <c r="C429" s="214"/>
      <c r="D429" s="203" t="s">
        <v>188</v>
      </c>
      <c r="E429" s="215" t="s">
        <v>1</v>
      </c>
      <c r="F429" s="216" t="s">
        <v>629</v>
      </c>
      <c r="G429" s="214"/>
      <c r="H429" s="215" t="s">
        <v>1</v>
      </c>
      <c r="I429" s="217"/>
      <c r="J429" s="214"/>
      <c r="K429" s="214"/>
      <c r="L429" s="218"/>
      <c r="M429" s="219"/>
      <c r="N429" s="220"/>
      <c r="O429" s="220"/>
      <c r="P429" s="220"/>
      <c r="Q429" s="220"/>
      <c r="R429" s="220"/>
      <c r="S429" s="220"/>
      <c r="T429" s="221"/>
      <c r="AT429" s="222" t="s">
        <v>188</v>
      </c>
      <c r="AU429" s="222" t="s">
        <v>89</v>
      </c>
      <c r="AV429" s="13" t="s">
        <v>6</v>
      </c>
      <c r="AW429" s="13" t="s">
        <v>35</v>
      </c>
      <c r="AX429" s="13" t="s">
        <v>81</v>
      </c>
      <c r="AY429" s="222" t="s">
        <v>180</v>
      </c>
    </row>
    <row r="430" spans="2:51" s="12" customFormat="1" ht="11.25">
      <c r="B430" s="201"/>
      <c r="C430" s="202"/>
      <c r="D430" s="203" t="s">
        <v>188</v>
      </c>
      <c r="E430" s="204" t="s">
        <v>1</v>
      </c>
      <c r="F430" s="205" t="s">
        <v>630</v>
      </c>
      <c r="G430" s="202"/>
      <c r="H430" s="206">
        <v>6.35</v>
      </c>
      <c r="I430" s="207"/>
      <c r="J430" s="202"/>
      <c r="K430" s="202"/>
      <c r="L430" s="208"/>
      <c r="M430" s="209"/>
      <c r="N430" s="210"/>
      <c r="O430" s="210"/>
      <c r="P430" s="210"/>
      <c r="Q430" s="210"/>
      <c r="R430" s="210"/>
      <c r="S430" s="210"/>
      <c r="T430" s="211"/>
      <c r="AT430" s="212" t="s">
        <v>188</v>
      </c>
      <c r="AU430" s="212" t="s">
        <v>89</v>
      </c>
      <c r="AV430" s="12" t="s">
        <v>89</v>
      </c>
      <c r="AW430" s="12" t="s">
        <v>35</v>
      </c>
      <c r="AX430" s="12" t="s">
        <v>81</v>
      </c>
      <c r="AY430" s="212" t="s">
        <v>180</v>
      </c>
    </row>
    <row r="431" spans="2:51" s="12" customFormat="1" ht="11.25">
      <c r="B431" s="201"/>
      <c r="C431" s="202"/>
      <c r="D431" s="203" t="s">
        <v>188</v>
      </c>
      <c r="E431" s="204" t="s">
        <v>1</v>
      </c>
      <c r="F431" s="205" t="s">
        <v>631</v>
      </c>
      <c r="G431" s="202"/>
      <c r="H431" s="206">
        <v>3.6</v>
      </c>
      <c r="I431" s="207"/>
      <c r="J431" s="202"/>
      <c r="K431" s="202"/>
      <c r="L431" s="208"/>
      <c r="M431" s="209"/>
      <c r="N431" s="210"/>
      <c r="O431" s="210"/>
      <c r="P431" s="210"/>
      <c r="Q431" s="210"/>
      <c r="R431" s="210"/>
      <c r="S431" s="210"/>
      <c r="T431" s="211"/>
      <c r="AT431" s="212" t="s">
        <v>188</v>
      </c>
      <c r="AU431" s="212" t="s">
        <v>89</v>
      </c>
      <c r="AV431" s="12" t="s">
        <v>89</v>
      </c>
      <c r="AW431" s="12" t="s">
        <v>35</v>
      </c>
      <c r="AX431" s="12" t="s">
        <v>81</v>
      </c>
      <c r="AY431" s="212" t="s">
        <v>180</v>
      </c>
    </row>
    <row r="432" spans="2:51" s="15" customFormat="1" ht="11.25">
      <c r="B432" s="234"/>
      <c r="C432" s="235"/>
      <c r="D432" s="203" t="s">
        <v>188</v>
      </c>
      <c r="E432" s="236" t="s">
        <v>1</v>
      </c>
      <c r="F432" s="237" t="s">
        <v>231</v>
      </c>
      <c r="G432" s="235"/>
      <c r="H432" s="238">
        <v>9.95</v>
      </c>
      <c r="I432" s="239"/>
      <c r="J432" s="235"/>
      <c r="K432" s="235"/>
      <c r="L432" s="240"/>
      <c r="M432" s="241"/>
      <c r="N432" s="242"/>
      <c r="O432" s="242"/>
      <c r="P432" s="242"/>
      <c r="Q432" s="242"/>
      <c r="R432" s="242"/>
      <c r="S432" s="242"/>
      <c r="T432" s="243"/>
      <c r="AT432" s="244" t="s">
        <v>188</v>
      </c>
      <c r="AU432" s="244" t="s">
        <v>89</v>
      </c>
      <c r="AV432" s="15" t="s">
        <v>94</v>
      </c>
      <c r="AW432" s="15" t="s">
        <v>35</v>
      </c>
      <c r="AX432" s="15" t="s">
        <v>6</v>
      </c>
      <c r="AY432" s="244" t="s">
        <v>180</v>
      </c>
    </row>
    <row r="433" spans="2:65" s="1" customFormat="1" ht="32.45" customHeight="1">
      <c r="B433" s="34"/>
      <c r="C433" s="188" t="s">
        <v>632</v>
      </c>
      <c r="D433" s="188" t="s">
        <v>182</v>
      </c>
      <c r="E433" s="189" t="s">
        <v>633</v>
      </c>
      <c r="F433" s="190" t="s">
        <v>634</v>
      </c>
      <c r="G433" s="191" t="s">
        <v>294</v>
      </c>
      <c r="H433" s="192">
        <v>9.1</v>
      </c>
      <c r="I433" s="193"/>
      <c r="J433" s="194">
        <f>ROUND(I433*H433,1)</f>
        <v>0</v>
      </c>
      <c r="K433" s="190" t="s">
        <v>186</v>
      </c>
      <c r="L433" s="38"/>
      <c r="M433" s="195" t="s">
        <v>1</v>
      </c>
      <c r="N433" s="196" t="s">
        <v>46</v>
      </c>
      <c r="O433" s="66"/>
      <c r="P433" s="197">
        <f>O433*H433</f>
        <v>0</v>
      </c>
      <c r="Q433" s="197">
        <v>0.00135</v>
      </c>
      <c r="R433" s="197">
        <f>Q433*H433</f>
        <v>0.012285</v>
      </c>
      <c r="S433" s="197">
        <v>0</v>
      </c>
      <c r="T433" s="198">
        <f>S433*H433</f>
        <v>0</v>
      </c>
      <c r="AR433" s="199" t="s">
        <v>281</v>
      </c>
      <c r="AT433" s="199" t="s">
        <v>182</v>
      </c>
      <c r="AU433" s="199" t="s">
        <v>89</v>
      </c>
      <c r="AY433" s="17" t="s">
        <v>180</v>
      </c>
      <c r="BE433" s="200">
        <f>IF(N433="základní",J433,0)</f>
        <v>0</v>
      </c>
      <c r="BF433" s="200">
        <f>IF(N433="snížená",J433,0)</f>
        <v>0</v>
      </c>
      <c r="BG433" s="200">
        <f>IF(N433="zákl. přenesená",J433,0)</f>
        <v>0</v>
      </c>
      <c r="BH433" s="200">
        <f>IF(N433="sníž. přenesená",J433,0)</f>
        <v>0</v>
      </c>
      <c r="BI433" s="200">
        <f>IF(N433="nulová",J433,0)</f>
        <v>0</v>
      </c>
      <c r="BJ433" s="17" t="s">
        <v>6</v>
      </c>
      <c r="BK433" s="200">
        <f>ROUND(I433*H433,1)</f>
        <v>0</v>
      </c>
      <c r="BL433" s="17" t="s">
        <v>281</v>
      </c>
      <c r="BM433" s="199" t="s">
        <v>635</v>
      </c>
    </row>
    <row r="434" spans="2:51" s="13" customFormat="1" ht="11.25">
      <c r="B434" s="213"/>
      <c r="C434" s="214"/>
      <c r="D434" s="203" t="s">
        <v>188</v>
      </c>
      <c r="E434" s="215" t="s">
        <v>1</v>
      </c>
      <c r="F434" s="216" t="s">
        <v>636</v>
      </c>
      <c r="G434" s="214"/>
      <c r="H434" s="215" t="s">
        <v>1</v>
      </c>
      <c r="I434" s="217"/>
      <c r="J434" s="214"/>
      <c r="K434" s="214"/>
      <c r="L434" s="218"/>
      <c r="M434" s="219"/>
      <c r="N434" s="220"/>
      <c r="O434" s="220"/>
      <c r="P434" s="220"/>
      <c r="Q434" s="220"/>
      <c r="R434" s="220"/>
      <c r="S434" s="220"/>
      <c r="T434" s="221"/>
      <c r="AT434" s="222" t="s">
        <v>188</v>
      </c>
      <c r="AU434" s="222" t="s">
        <v>89</v>
      </c>
      <c r="AV434" s="13" t="s">
        <v>6</v>
      </c>
      <c r="AW434" s="13" t="s">
        <v>35</v>
      </c>
      <c r="AX434" s="13" t="s">
        <v>81</v>
      </c>
      <c r="AY434" s="222" t="s">
        <v>180</v>
      </c>
    </row>
    <row r="435" spans="2:51" s="12" customFormat="1" ht="11.25">
      <c r="B435" s="201"/>
      <c r="C435" s="202"/>
      <c r="D435" s="203" t="s">
        <v>188</v>
      </c>
      <c r="E435" s="204" t="s">
        <v>1</v>
      </c>
      <c r="F435" s="205" t="s">
        <v>637</v>
      </c>
      <c r="G435" s="202"/>
      <c r="H435" s="206">
        <v>9.1</v>
      </c>
      <c r="I435" s="207"/>
      <c r="J435" s="202"/>
      <c r="K435" s="202"/>
      <c r="L435" s="208"/>
      <c r="M435" s="209"/>
      <c r="N435" s="210"/>
      <c r="O435" s="210"/>
      <c r="P435" s="210"/>
      <c r="Q435" s="210"/>
      <c r="R435" s="210"/>
      <c r="S435" s="210"/>
      <c r="T435" s="211"/>
      <c r="AT435" s="212" t="s">
        <v>188</v>
      </c>
      <c r="AU435" s="212" t="s">
        <v>89</v>
      </c>
      <c r="AV435" s="12" t="s">
        <v>89</v>
      </c>
      <c r="AW435" s="12" t="s">
        <v>35</v>
      </c>
      <c r="AX435" s="12" t="s">
        <v>6</v>
      </c>
      <c r="AY435" s="212" t="s">
        <v>180</v>
      </c>
    </row>
    <row r="436" spans="2:65" s="1" customFormat="1" ht="21.6" customHeight="1">
      <c r="B436" s="34"/>
      <c r="C436" s="188" t="s">
        <v>638</v>
      </c>
      <c r="D436" s="188" t="s">
        <v>182</v>
      </c>
      <c r="E436" s="189" t="s">
        <v>639</v>
      </c>
      <c r="F436" s="190" t="s">
        <v>640</v>
      </c>
      <c r="G436" s="191" t="s">
        <v>641</v>
      </c>
      <c r="H436" s="255"/>
      <c r="I436" s="193"/>
      <c r="J436" s="194">
        <f>ROUND(I436*H436,1)</f>
        <v>0</v>
      </c>
      <c r="K436" s="190" t="s">
        <v>186</v>
      </c>
      <c r="L436" s="38"/>
      <c r="M436" s="195" t="s">
        <v>1</v>
      </c>
      <c r="N436" s="196" t="s">
        <v>46</v>
      </c>
      <c r="O436" s="66"/>
      <c r="P436" s="197">
        <f>O436*H436</f>
        <v>0</v>
      </c>
      <c r="Q436" s="197">
        <v>0</v>
      </c>
      <c r="R436" s="197">
        <f>Q436*H436</f>
        <v>0</v>
      </c>
      <c r="S436" s="197">
        <v>0</v>
      </c>
      <c r="T436" s="198">
        <f>S436*H436</f>
        <v>0</v>
      </c>
      <c r="AR436" s="199" t="s">
        <v>281</v>
      </c>
      <c r="AT436" s="199" t="s">
        <v>182</v>
      </c>
      <c r="AU436" s="199" t="s">
        <v>89</v>
      </c>
      <c r="AY436" s="17" t="s">
        <v>180</v>
      </c>
      <c r="BE436" s="200">
        <f>IF(N436="základní",J436,0)</f>
        <v>0</v>
      </c>
      <c r="BF436" s="200">
        <f>IF(N436="snížená",J436,0)</f>
        <v>0</v>
      </c>
      <c r="BG436" s="200">
        <f>IF(N436="zákl. přenesená",J436,0)</f>
        <v>0</v>
      </c>
      <c r="BH436" s="200">
        <f>IF(N436="sníž. přenesená",J436,0)</f>
        <v>0</v>
      </c>
      <c r="BI436" s="200">
        <f>IF(N436="nulová",J436,0)</f>
        <v>0</v>
      </c>
      <c r="BJ436" s="17" t="s">
        <v>6</v>
      </c>
      <c r="BK436" s="200">
        <f>ROUND(I436*H436,1)</f>
        <v>0</v>
      </c>
      <c r="BL436" s="17" t="s">
        <v>281</v>
      </c>
      <c r="BM436" s="199" t="s">
        <v>642</v>
      </c>
    </row>
    <row r="437" spans="2:63" s="11" customFormat="1" ht="22.9" customHeight="1">
      <c r="B437" s="172"/>
      <c r="C437" s="173"/>
      <c r="D437" s="174" t="s">
        <v>80</v>
      </c>
      <c r="E437" s="186" t="s">
        <v>643</v>
      </c>
      <c r="F437" s="186" t="s">
        <v>644</v>
      </c>
      <c r="G437" s="173"/>
      <c r="H437" s="173"/>
      <c r="I437" s="176"/>
      <c r="J437" s="187">
        <f>BK437</f>
        <v>0</v>
      </c>
      <c r="K437" s="173"/>
      <c r="L437" s="178"/>
      <c r="M437" s="179"/>
      <c r="N437" s="180"/>
      <c r="O437" s="180"/>
      <c r="P437" s="181">
        <f>SUM(P438:P441)</f>
        <v>0</v>
      </c>
      <c r="Q437" s="180"/>
      <c r="R437" s="181">
        <f>SUM(R438:R441)</f>
        <v>0.0888265</v>
      </c>
      <c r="S437" s="180"/>
      <c r="T437" s="182">
        <f>SUM(T438:T441)</f>
        <v>0</v>
      </c>
      <c r="AR437" s="183" t="s">
        <v>89</v>
      </c>
      <c r="AT437" s="184" t="s">
        <v>80</v>
      </c>
      <c r="AU437" s="184" t="s">
        <v>6</v>
      </c>
      <c r="AY437" s="183" t="s">
        <v>180</v>
      </c>
      <c r="BK437" s="185">
        <f>SUM(BK438:BK441)</f>
        <v>0</v>
      </c>
    </row>
    <row r="438" spans="2:65" s="1" customFormat="1" ht="21.6" customHeight="1">
      <c r="B438" s="34"/>
      <c r="C438" s="188" t="s">
        <v>645</v>
      </c>
      <c r="D438" s="188" t="s">
        <v>182</v>
      </c>
      <c r="E438" s="189" t="s">
        <v>646</v>
      </c>
      <c r="F438" s="190" t="s">
        <v>647</v>
      </c>
      <c r="G438" s="191" t="s">
        <v>185</v>
      </c>
      <c r="H438" s="192">
        <v>108.325</v>
      </c>
      <c r="I438" s="193"/>
      <c r="J438" s="194">
        <f>ROUND(I438*H438,1)</f>
        <v>0</v>
      </c>
      <c r="K438" s="190" t="s">
        <v>186</v>
      </c>
      <c r="L438" s="38"/>
      <c r="M438" s="195" t="s">
        <v>1</v>
      </c>
      <c r="N438" s="196" t="s">
        <v>46</v>
      </c>
      <c r="O438" s="66"/>
      <c r="P438" s="197">
        <f>O438*H438</f>
        <v>0</v>
      </c>
      <c r="Q438" s="197">
        <v>0.0001</v>
      </c>
      <c r="R438" s="197">
        <f>Q438*H438</f>
        <v>0.0108325</v>
      </c>
      <c r="S438" s="197">
        <v>0</v>
      </c>
      <c r="T438" s="198">
        <f>S438*H438</f>
        <v>0</v>
      </c>
      <c r="AR438" s="199" t="s">
        <v>281</v>
      </c>
      <c r="AT438" s="199" t="s">
        <v>182</v>
      </c>
      <c r="AU438" s="199" t="s">
        <v>89</v>
      </c>
      <c r="AY438" s="17" t="s">
        <v>180</v>
      </c>
      <c r="BE438" s="200">
        <f>IF(N438="základní",J438,0)</f>
        <v>0</v>
      </c>
      <c r="BF438" s="200">
        <f>IF(N438="snížená",J438,0)</f>
        <v>0</v>
      </c>
      <c r="BG438" s="200">
        <f>IF(N438="zákl. přenesená",J438,0)</f>
        <v>0</v>
      </c>
      <c r="BH438" s="200">
        <f>IF(N438="sníž. přenesená",J438,0)</f>
        <v>0</v>
      </c>
      <c r="BI438" s="200">
        <f>IF(N438="nulová",J438,0)</f>
        <v>0</v>
      </c>
      <c r="BJ438" s="17" t="s">
        <v>6</v>
      </c>
      <c r="BK438" s="200">
        <f>ROUND(I438*H438,1)</f>
        <v>0</v>
      </c>
      <c r="BL438" s="17" t="s">
        <v>281</v>
      </c>
      <c r="BM438" s="199" t="s">
        <v>648</v>
      </c>
    </row>
    <row r="439" spans="2:51" s="12" customFormat="1" ht="11.25">
      <c r="B439" s="201"/>
      <c r="C439" s="202"/>
      <c r="D439" s="203" t="s">
        <v>188</v>
      </c>
      <c r="E439" s="204" t="s">
        <v>1</v>
      </c>
      <c r="F439" s="205" t="s">
        <v>121</v>
      </c>
      <c r="G439" s="202"/>
      <c r="H439" s="206">
        <v>108.325</v>
      </c>
      <c r="I439" s="207"/>
      <c r="J439" s="202"/>
      <c r="K439" s="202"/>
      <c r="L439" s="208"/>
      <c r="M439" s="209"/>
      <c r="N439" s="210"/>
      <c r="O439" s="210"/>
      <c r="P439" s="210"/>
      <c r="Q439" s="210"/>
      <c r="R439" s="210"/>
      <c r="S439" s="210"/>
      <c r="T439" s="211"/>
      <c r="AT439" s="212" t="s">
        <v>188</v>
      </c>
      <c r="AU439" s="212" t="s">
        <v>89</v>
      </c>
      <c r="AV439" s="12" t="s">
        <v>89</v>
      </c>
      <c r="AW439" s="12" t="s">
        <v>35</v>
      </c>
      <c r="AX439" s="12" t="s">
        <v>6</v>
      </c>
      <c r="AY439" s="212" t="s">
        <v>180</v>
      </c>
    </row>
    <row r="440" spans="2:65" s="1" customFormat="1" ht="21.6" customHeight="1">
      <c r="B440" s="34"/>
      <c r="C440" s="188" t="s">
        <v>649</v>
      </c>
      <c r="D440" s="188" t="s">
        <v>182</v>
      </c>
      <c r="E440" s="189" t="s">
        <v>650</v>
      </c>
      <c r="F440" s="190" t="s">
        <v>651</v>
      </c>
      <c r="G440" s="191" t="s">
        <v>185</v>
      </c>
      <c r="H440" s="192">
        <v>108.325</v>
      </c>
      <c r="I440" s="193"/>
      <c r="J440" s="194">
        <f>ROUND(I440*H440,1)</f>
        <v>0</v>
      </c>
      <c r="K440" s="190" t="s">
        <v>186</v>
      </c>
      <c r="L440" s="38"/>
      <c r="M440" s="195" t="s">
        <v>1</v>
      </c>
      <c r="N440" s="196" t="s">
        <v>46</v>
      </c>
      <c r="O440" s="66"/>
      <c r="P440" s="197">
        <f>O440*H440</f>
        <v>0</v>
      </c>
      <c r="Q440" s="197">
        <v>0.00072</v>
      </c>
      <c r="R440" s="197">
        <f>Q440*H440</f>
        <v>0.07799400000000001</v>
      </c>
      <c r="S440" s="197">
        <v>0</v>
      </c>
      <c r="T440" s="198">
        <f>S440*H440</f>
        <v>0</v>
      </c>
      <c r="AR440" s="199" t="s">
        <v>281</v>
      </c>
      <c r="AT440" s="199" t="s">
        <v>182</v>
      </c>
      <c r="AU440" s="199" t="s">
        <v>89</v>
      </c>
      <c r="AY440" s="17" t="s">
        <v>180</v>
      </c>
      <c r="BE440" s="200">
        <f>IF(N440="základní",J440,0)</f>
        <v>0</v>
      </c>
      <c r="BF440" s="200">
        <f>IF(N440="snížená",J440,0)</f>
        <v>0</v>
      </c>
      <c r="BG440" s="200">
        <f>IF(N440="zákl. přenesená",J440,0)</f>
        <v>0</v>
      </c>
      <c r="BH440" s="200">
        <f>IF(N440="sníž. přenesená",J440,0)</f>
        <v>0</v>
      </c>
      <c r="BI440" s="200">
        <f>IF(N440="nulová",J440,0)</f>
        <v>0</v>
      </c>
      <c r="BJ440" s="17" t="s">
        <v>6</v>
      </c>
      <c r="BK440" s="200">
        <f>ROUND(I440*H440,1)</f>
        <v>0</v>
      </c>
      <c r="BL440" s="17" t="s">
        <v>281</v>
      </c>
      <c r="BM440" s="199" t="s">
        <v>652</v>
      </c>
    </row>
    <row r="441" spans="2:51" s="12" customFormat="1" ht="11.25">
      <c r="B441" s="201"/>
      <c r="C441" s="202"/>
      <c r="D441" s="203" t="s">
        <v>188</v>
      </c>
      <c r="E441" s="204" t="s">
        <v>1</v>
      </c>
      <c r="F441" s="205" t="s">
        <v>121</v>
      </c>
      <c r="G441" s="202"/>
      <c r="H441" s="206">
        <v>108.325</v>
      </c>
      <c r="I441" s="207"/>
      <c r="J441" s="202"/>
      <c r="K441" s="202"/>
      <c r="L441" s="208"/>
      <c r="M441" s="209"/>
      <c r="N441" s="210"/>
      <c r="O441" s="210"/>
      <c r="P441" s="210"/>
      <c r="Q441" s="210"/>
      <c r="R441" s="210"/>
      <c r="S441" s="210"/>
      <c r="T441" s="211"/>
      <c r="AT441" s="212" t="s">
        <v>188</v>
      </c>
      <c r="AU441" s="212" t="s">
        <v>89</v>
      </c>
      <c r="AV441" s="12" t="s">
        <v>89</v>
      </c>
      <c r="AW441" s="12" t="s">
        <v>35</v>
      </c>
      <c r="AX441" s="12" t="s">
        <v>6</v>
      </c>
      <c r="AY441" s="212" t="s">
        <v>180</v>
      </c>
    </row>
    <row r="442" spans="2:63" s="11" customFormat="1" ht="25.9" customHeight="1">
      <c r="B442" s="172"/>
      <c r="C442" s="173"/>
      <c r="D442" s="174" t="s">
        <v>80</v>
      </c>
      <c r="E442" s="175" t="s">
        <v>653</v>
      </c>
      <c r="F442" s="175" t="s">
        <v>654</v>
      </c>
      <c r="G442" s="173"/>
      <c r="H442" s="173"/>
      <c r="I442" s="176"/>
      <c r="J442" s="177">
        <f>BK442</f>
        <v>0</v>
      </c>
      <c r="K442" s="173"/>
      <c r="L442" s="178"/>
      <c r="M442" s="179"/>
      <c r="N442" s="180"/>
      <c r="O442" s="180"/>
      <c r="P442" s="181">
        <f>P443+P445+P447+P449</f>
        <v>0</v>
      </c>
      <c r="Q442" s="180"/>
      <c r="R442" s="181">
        <f>R443+R445+R447+R449</f>
        <v>0</v>
      </c>
      <c r="S442" s="180"/>
      <c r="T442" s="182">
        <f>T443+T445+T447+T449</f>
        <v>0</v>
      </c>
      <c r="AR442" s="183" t="s">
        <v>203</v>
      </c>
      <c r="AT442" s="184" t="s">
        <v>80</v>
      </c>
      <c r="AU442" s="184" t="s">
        <v>81</v>
      </c>
      <c r="AY442" s="183" t="s">
        <v>180</v>
      </c>
      <c r="BK442" s="185">
        <f>BK443+BK445+BK447+BK449</f>
        <v>0</v>
      </c>
    </row>
    <row r="443" spans="2:63" s="11" customFormat="1" ht="22.9" customHeight="1">
      <c r="B443" s="172"/>
      <c r="C443" s="173"/>
      <c r="D443" s="174" t="s">
        <v>80</v>
      </c>
      <c r="E443" s="186" t="s">
        <v>655</v>
      </c>
      <c r="F443" s="186" t="s">
        <v>656</v>
      </c>
      <c r="G443" s="173"/>
      <c r="H443" s="173"/>
      <c r="I443" s="176"/>
      <c r="J443" s="187">
        <f>BK443</f>
        <v>0</v>
      </c>
      <c r="K443" s="173"/>
      <c r="L443" s="178"/>
      <c r="M443" s="179"/>
      <c r="N443" s="180"/>
      <c r="O443" s="180"/>
      <c r="P443" s="181">
        <f>P444</f>
        <v>0</v>
      </c>
      <c r="Q443" s="180"/>
      <c r="R443" s="181">
        <f>R444</f>
        <v>0</v>
      </c>
      <c r="S443" s="180"/>
      <c r="T443" s="182">
        <f>T444</f>
        <v>0</v>
      </c>
      <c r="AR443" s="183" t="s">
        <v>203</v>
      </c>
      <c r="AT443" s="184" t="s">
        <v>80</v>
      </c>
      <c r="AU443" s="184" t="s">
        <v>6</v>
      </c>
      <c r="AY443" s="183" t="s">
        <v>180</v>
      </c>
      <c r="BK443" s="185">
        <f>BK444</f>
        <v>0</v>
      </c>
    </row>
    <row r="444" spans="2:65" s="1" customFormat="1" ht="14.45" customHeight="1">
      <c r="B444" s="34"/>
      <c r="C444" s="188" t="s">
        <v>657</v>
      </c>
      <c r="D444" s="188" t="s">
        <v>182</v>
      </c>
      <c r="E444" s="189" t="s">
        <v>658</v>
      </c>
      <c r="F444" s="190" t="s">
        <v>656</v>
      </c>
      <c r="G444" s="191" t="s">
        <v>641</v>
      </c>
      <c r="H444" s="255"/>
      <c r="I444" s="193"/>
      <c r="J444" s="194">
        <f>ROUND(I444*H444,1)</f>
        <v>0</v>
      </c>
      <c r="K444" s="190" t="s">
        <v>186</v>
      </c>
      <c r="L444" s="38"/>
      <c r="M444" s="195" t="s">
        <v>1</v>
      </c>
      <c r="N444" s="196" t="s">
        <v>46</v>
      </c>
      <c r="O444" s="66"/>
      <c r="P444" s="197">
        <f>O444*H444</f>
        <v>0</v>
      </c>
      <c r="Q444" s="197">
        <v>0</v>
      </c>
      <c r="R444" s="197">
        <f>Q444*H444</f>
        <v>0</v>
      </c>
      <c r="S444" s="197">
        <v>0</v>
      </c>
      <c r="T444" s="198">
        <f>S444*H444</f>
        <v>0</v>
      </c>
      <c r="AR444" s="199" t="s">
        <v>659</v>
      </c>
      <c r="AT444" s="199" t="s">
        <v>182</v>
      </c>
      <c r="AU444" s="199" t="s">
        <v>89</v>
      </c>
      <c r="AY444" s="17" t="s">
        <v>180</v>
      </c>
      <c r="BE444" s="200">
        <f>IF(N444="základní",J444,0)</f>
        <v>0</v>
      </c>
      <c r="BF444" s="200">
        <f>IF(N444="snížená",J444,0)</f>
        <v>0</v>
      </c>
      <c r="BG444" s="200">
        <f>IF(N444="zákl. přenesená",J444,0)</f>
        <v>0</v>
      </c>
      <c r="BH444" s="200">
        <f>IF(N444="sníž. přenesená",J444,0)</f>
        <v>0</v>
      </c>
      <c r="BI444" s="200">
        <f>IF(N444="nulová",J444,0)</f>
        <v>0</v>
      </c>
      <c r="BJ444" s="17" t="s">
        <v>6</v>
      </c>
      <c r="BK444" s="200">
        <f>ROUND(I444*H444,1)</f>
        <v>0</v>
      </c>
      <c r="BL444" s="17" t="s">
        <v>659</v>
      </c>
      <c r="BM444" s="199" t="s">
        <v>660</v>
      </c>
    </row>
    <row r="445" spans="2:63" s="11" customFormat="1" ht="22.9" customHeight="1">
      <c r="B445" s="172"/>
      <c r="C445" s="173"/>
      <c r="D445" s="174" t="s">
        <v>80</v>
      </c>
      <c r="E445" s="186" t="s">
        <v>661</v>
      </c>
      <c r="F445" s="186" t="s">
        <v>662</v>
      </c>
      <c r="G445" s="173"/>
      <c r="H445" s="173"/>
      <c r="I445" s="176"/>
      <c r="J445" s="187">
        <f>BK445</f>
        <v>0</v>
      </c>
      <c r="K445" s="173"/>
      <c r="L445" s="178"/>
      <c r="M445" s="179"/>
      <c r="N445" s="180"/>
      <c r="O445" s="180"/>
      <c r="P445" s="181">
        <f>P446</f>
        <v>0</v>
      </c>
      <c r="Q445" s="180"/>
      <c r="R445" s="181">
        <f>R446</f>
        <v>0</v>
      </c>
      <c r="S445" s="180"/>
      <c r="T445" s="182">
        <f>T446</f>
        <v>0</v>
      </c>
      <c r="AR445" s="183" t="s">
        <v>203</v>
      </c>
      <c r="AT445" s="184" t="s">
        <v>80</v>
      </c>
      <c r="AU445" s="184" t="s">
        <v>6</v>
      </c>
      <c r="AY445" s="183" t="s">
        <v>180</v>
      </c>
      <c r="BK445" s="185">
        <f>BK446</f>
        <v>0</v>
      </c>
    </row>
    <row r="446" spans="2:65" s="1" customFormat="1" ht="14.45" customHeight="1">
      <c r="B446" s="34"/>
      <c r="C446" s="188" t="s">
        <v>663</v>
      </c>
      <c r="D446" s="188" t="s">
        <v>182</v>
      </c>
      <c r="E446" s="189" t="s">
        <v>664</v>
      </c>
      <c r="F446" s="190" t="s">
        <v>662</v>
      </c>
      <c r="G446" s="191" t="s">
        <v>641</v>
      </c>
      <c r="H446" s="255"/>
      <c r="I446" s="193"/>
      <c r="J446" s="194">
        <f>ROUND(I446*H446,1)</f>
        <v>0</v>
      </c>
      <c r="K446" s="190" t="s">
        <v>186</v>
      </c>
      <c r="L446" s="38"/>
      <c r="M446" s="195" t="s">
        <v>1</v>
      </c>
      <c r="N446" s="196" t="s">
        <v>46</v>
      </c>
      <c r="O446" s="66"/>
      <c r="P446" s="197">
        <f>O446*H446</f>
        <v>0</v>
      </c>
      <c r="Q446" s="197">
        <v>0</v>
      </c>
      <c r="R446" s="197">
        <f>Q446*H446</f>
        <v>0</v>
      </c>
      <c r="S446" s="197">
        <v>0</v>
      </c>
      <c r="T446" s="198">
        <f>S446*H446</f>
        <v>0</v>
      </c>
      <c r="AR446" s="199" t="s">
        <v>659</v>
      </c>
      <c r="AT446" s="199" t="s">
        <v>182</v>
      </c>
      <c r="AU446" s="199" t="s">
        <v>89</v>
      </c>
      <c r="AY446" s="17" t="s">
        <v>180</v>
      </c>
      <c r="BE446" s="200">
        <f>IF(N446="základní",J446,0)</f>
        <v>0</v>
      </c>
      <c r="BF446" s="200">
        <f>IF(N446="snížená",J446,0)</f>
        <v>0</v>
      </c>
      <c r="BG446" s="200">
        <f>IF(N446="zákl. přenesená",J446,0)</f>
        <v>0</v>
      </c>
      <c r="BH446" s="200">
        <f>IF(N446="sníž. přenesená",J446,0)</f>
        <v>0</v>
      </c>
      <c r="BI446" s="200">
        <f>IF(N446="nulová",J446,0)</f>
        <v>0</v>
      </c>
      <c r="BJ446" s="17" t="s">
        <v>6</v>
      </c>
      <c r="BK446" s="200">
        <f>ROUND(I446*H446,1)</f>
        <v>0</v>
      </c>
      <c r="BL446" s="17" t="s">
        <v>659</v>
      </c>
      <c r="BM446" s="199" t="s">
        <v>665</v>
      </c>
    </row>
    <row r="447" spans="2:63" s="11" customFormat="1" ht="22.9" customHeight="1">
      <c r="B447" s="172"/>
      <c r="C447" s="173"/>
      <c r="D447" s="174" t="s">
        <v>80</v>
      </c>
      <c r="E447" s="186" t="s">
        <v>666</v>
      </c>
      <c r="F447" s="186" t="s">
        <v>667</v>
      </c>
      <c r="G447" s="173"/>
      <c r="H447" s="173"/>
      <c r="I447" s="176"/>
      <c r="J447" s="187">
        <f>BK447</f>
        <v>0</v>
      </c>
      <c r="K447" s="173"/>
      <c r="L447" s="178"/>
      <c r="M447" s="179"/>
      <c r="N447" s="180"/>
      <c r="O447" s="180"/>
      <c r="P447" s="181">
        <f>P448</f>
        <v>0</v>
      </c>
      <c r="Q447" s="180"/>
      <c r="R447" s="181">
        <f>R448</f>
        <v>0</v>
      </c>
      <c r="S447" s="180"/>
      <c r="T447" s="182">
        <f>T448</f>
        <v>0</v>
      </c>
      <c r="AR447" s="183" t="s">
        <v>203</v>
      </c>
      <c r="AT447" s="184" t="s">
        <v>80</v>
      </c>
      <c r="AU447" s="184" t="s">
        <v>6</v>
      </c>
      <c r="AY447" s="183" t="s">
        <v>180</v>
      </c>
      <c r="BK447" s="185">
        <f>BK448</f>
        <v>0</v>
      </c>
    </row>
    <row r="448" spans="2:65" s="1" customFormat="1" ht="14.45" customHeight="1">
      <c r="B448" s="34"/>
      <c r="C448" s="188" t="s">
        <v>668</v>
      </c>
      <c r="D448" s="188" t="s">
        <v>182</v>
      </c>
      <c r="E448" s="189" t="s">
        <v>669</v>
      </c>
      <c r="F448" s="190" t="s">
        <v>670</v>
      </c>
      <c r="G448" s="191" t="s">
        <v>540</v>
      </c>
      <c r="H448" s="192">
        <v>49.722</v>
      </c>
      <c r="I448" s="193"/>
      <c r="J448" s="194">
        <f>ROUND(I448*H448,1)</f>
        <v>0</v>
      </c>
      <c r="K448" s="190" t="s">
        <v>671</v>
      </c>
      <c r="L448" s="38"/>
      <c r="M448" s="195" t="s">
        <v>1</v>
      </c>
      <c r="N448" s="196" t="s">
        <v>46</v>
      </c>
      <c r="O448" s="66"/>
      <c r="P448" s="197">
        <f>O448*H448</f>
        <v>0</v>
      </c>
      <c r="Q448" s="197">
        <v>0</v>
      </c>
      <c r="R448" s="197">
        <f>Q448*H448</f>
        <v>0</v>
      </c>
      <c r="S448" s="197">
        <v>0</v>
      </c>
      <c r="T448" s="198">
        <f>S448*H448</f>
        <v>0</v>
      </c>
      <c r="AR448" s="199" t="s">
        <v>659</v>
      </c>
      <c r="AT448" s="199" t="s">
        <v>182</v>
      </c>
      <c r="AU448" s="199" t="s">
        <v>89</v>
      </c>
      <c r="AY448" s="17" t="s">
        <v>180</v>
      </c>
      <c r="BE448" s="200">
        <f>IF(N448="základní",J448,0)</f>
        <v>0</v>
      </c>
      <c r="BF448" s="200">
        <f>IF(N448="snížená",J448,0)</f>
        <v>0</v>
      </c>
      <c r="BG448" s="200">
        <f>IF(N448="zákl. přenesená",J448,0)</f>
        <v>0</v>
      </c>
      <c r="BH448" s="200">
        <f>IF(N448="sníž. přenesená",J448,0)</f>
        <v>0</v>
      </c>
      <c r="BI448" s="200">
        <f>IF(N448="nulová",J448,0)</f>
        <v>0</v>
      </c>
      <c r="BJ448" s="17" t="s">
        <v>6</v>
      </c>
      <c r="BK448" s="200">
        <f>ROUND(I448*H448,1)</f>
        <v>0</v>
      </c>
      <c r="BL448" s="17" t="s">
        <v>659</v>
      </c>
      <c r="BM448" s="199" t="s">
        <v>672</v>
      </c>
    </row>
    <row r="449" spans="2:63" s="11" customFormat="1" ht="22.9" customHeight="1">
      <c r="B449" s="172"/>
      <c r="C449" s="173"/>
      <c r="D449" s="174" t="s">
        <v>80</v>
      </c>
      <c r="E449" s="186" t="s">
        <v>673</v>
      </c>
      <c r="F449" s="186" t="s">
        <v>674</v>
      </c>
      <c r="G449" s="173"/>
      <c r="H449" s="173"/>
      <c r="I449" s="176"/>
      <c r="J449" s="187">
        <f>BK449</f>
        <v>0</v>
      </c>
      <c r="K449" s="173"/>
      <c r="L449" s="178"/>
      <c r="M449" s="179"/>
      <c r="N449" s="180"/>
      <c r="O449" s="180"/>
      <c r="P449" s="181">
        <f>P450</f>
        <v>0</v>
      </c>
      <c r="Q449" s="180"/>
      <c r="R449" s="181">
        <f>R450</f>
        <v>0</v>
      </c>
      <c r="S449" s="180"/>
      <c r="T449" s="182">
        <f>T450</f>
        <v>0</v>
      </c>
      <c r="AR449" s="183" t="s">
        <v>203</v>
      </c>
      <c r="AT449" s="184" t="s">
        <v>80</v>
      </c>
      <c r="AU449" s="184" t="s">
        <v>6</v>
      </c>
      <c r="AY449" s="183" t="s">
        <v>180</v>
      </c>
      <c r="BK449" s="185">
        <f>BK450</f>
        <v>0</v>
      </c>
    </row>
    <row r="450" spans="2:65" s="1" customFormat="1" ht="14.45" customHeight="1">
      <c r="B450" s="34"/>
      <c r="C450" s="188" t="s">
        <v>675</v>
      </c>
      <c r="D450" s="188" t="s">
        <v>182</v>
      </c>
      <c r="E450" s="189" t="s">
        <v>676</v>
      </c>
      <c r="F450" s="190" t="s">
        <v>674</v>
      </c>
      <c r="G450" s="191" t="s">
        <v>641</v>
      </c>
      <c r="H450" s="255"/>
      <c r="I450" s="193"/>
      <c r="J450" s="194">
        <f>ROUND(I450*H450,1)</f>
        <v>0</v>
      </c>
      <c r="K450" s="190" t="s">
        <v>186</v>
      </c>
      <c r="L450" s="38"/>
      <c r="M450" s="256" t="s">
        <v>1</v>
      </c>
      <c r="N450" s="257" t="s">
        <v>46</v>
      </c>
      <c r="O450" s="258"/>
      <c r="P450" s="259">
        <f>O450*H450</f>
        <v>0</v>
      </c>
      <c r="Q450" s="259">
        <v>0</v>
      </c>
      <c r="R450" s="259">
        <f>Q450*H450</f>
        <v>0</v>
      </c>
      <c r="S450" s="259">
        <v>0</v>
      </c>
      <c r="T450" s="260">
        <f>S450*H450</f>
        <v>0</v>
      </c>
      <c r="AR450" s="199" t="s">
        <v>659</v>
      </c>
      <c r="AT450" s="199" t="s">
        <v>182</v>
      </c>
      <c r="AU450" s="199" t="s">
        <v>89</v>
      </c>
      <c r="AY450" s="17" t="s">
        <v>180</v>
      </c>
      <c r="BE450" s="200">
        <f>IF(N450="základní",J450,0)</f>
        <v>0</v>
      </c>
      <c r="BF450" s="200">
        <f>IF(N450="snížená",J450,0)</f>
        <v>0</v>
      </c>
      <c r="BG450" s="200">
        <f>IF(N450="zákl. přenesená",J450,0)</f>
        <v>0</v>
      </c>
      <c r="BH450" s="200">
        <f>IF(N450="sníž. přenesená",J450,0)</f>
        <v>0</v>
      </c>
      <c r="BI450" s="200">
        <f>IF(N450="nulová",J450,0)</f>
        <v>0</v>
      </c>
      <c r="BJ450" s="17" t="s">
        <v>6</v>
      </c>
      <c r="BK450" s="200">
        <f>ROUND(I450*H450,1)</f>
        <v>0</v>
      </c>
      <c r="BL450" s="17" t="s">
        <v>659</v>
      </c>
      <c r="BM450" s="199" t="s">
        <v>677</v>
      </c>
    </row>
    <row r="451" spans="2:12" s="1" customFormat="1" ht="6.95" customHeight="1">
      <c r="B451" s="49"/>
      <c r="C451" s="50"/>
      <c r="D451" s="50"/>
      <c r="E451" s="50"/>
      <c r="F451" s="50"/>
      <c r="G451" s="50"/>
      <c r="H451" s="50"/>
      <c r="I451" s="139"/>
      <c r="J451" s="50"/>
      <c r="K451" s="50"/>
      <c r="L451" s="38"/>
    </row>
  </sheetData>
  <sheetProtection algorithmName="SHA-512" hashValue="nHgu6BmO75qOt6U/rfpPUuH5guxUA7wim4oXtmj7Y7NqgS4Mqa1X/fHxtu+U2f3VXUxEC9ac8dxOIVaSaNnq7g==" saltValue="BDyR0OuFndWquugSX9S2hFUVMkgO59UlG18MD1GsfQvApvSPER2IOXhuhha66f/oz+/haguCPFb9l/dlTyz7YA==" spinCount="100000" sheet="1" objects="1" scenarios="1" formatColumns="0" formatRows="0" autoFilter="0"/>
  <autoFilter ref="C130:K450"/>
  <mergeCells count="6">
    <mergeCell ref="L2:V2"/>
    <mergeCell ref="E7:H7"/>
    <mergeCell ref="E16:H16"/>
    <mergeCell ref="E25:H25"/>
    <mergeCell ref="E85:H85"/>
    <mergeCell ref="E123:H123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Mirka_PC\Mirka</dc:creator>
  <cp:keywords/>
  <dc:description/>
  <cp:lastModifiedBy>Ing. Josef Kuběna</cp:lastModifiedBy>
  <dcterms:created xsi:type="dcterms:W3CDTF">2019-05-14T23:51:22Z</dcterms:created>
  <dcterms:modified xsi:type="dcterms:W3CDTF">2019-06-18T09:33:35Z</dcterms:modified>
  <cp:category/>
  <cp:version/>
  <cp:contentType/>
  <cp:contentStatus/>
</cp:coreProperties>
</file>