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/>
  <bookViews>
    <workbookView xWindow="65521" yWindow="65521" windowWidth="14520" windowHeight="13380" activeTab="0"/>
  </bookViews>
  <sheets>
    <sheet name="Rekapitulace stavby" sheetId="1" r:id="rId1"/>
    <sheet name="01 - Pláž koupaliště Čerťák" sheetId="2" r:id="rId2"/>
    <sheet name="02 - VRN - Vedlejší ropoč..." sheetId="3" r:id="rId3"/>
  </sheets>
  <definedNames>
    <definedName name="_xlnm._FilterDatabase" localSheetId="1" hidden="1">'01 - Pláž koupaliště Čerťák'!$C$120:$K$234</definedName>
    <definedName name="_xlnm._FilterDatabase" localSheetId="2" hidden="1">'02 - VRN - Vedlejší ropoč...'!$C$119:$K$139</definedName>
    <definedName name="_xlnm.Print_Area" localSheetId="1">'01 - Pláž koupaliště Čerťák'!$C$4:$J$76,'01 - Pláž koupaliště Čerťák'!$C$82:$J$102,'01 - Pláž koupaliště Čerťák'!$C$108:$K$234</definedName>
    <definedName name="_xlnm.Print_Area" localSheetId="2">'02 - VRN - Vedlejší ropoč...'!$C$4:$J$76,'02 - VRN - Vedlejší ropoč...'!$C$82:$J$101,'02 - VRN - Vedlejší ropoč...'!$C$107:$K$139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'01 - Pláž koupaliště Čerťák'!$120:$120</definedName>
    <definedName name="_xlnm.Print_Titles" localSheetId="2">'02 - VRN - Vedlejší ropoč...'!$119:$119</definedName>
  </definedNames>
  <calcPr calcId="125725"/>
  <extLst/>
</workbook>
</file>

<file path=xl/sharedStrings.xml><?xml version="1.0" encoding="utf-8"?>
<sst xmlns="http://schemas.openxmlformats.org/spreadsheetml/2006/main" count="1737" uniqueCount="324">
  <si>
    <t>Export Komplet</t>
  </si>
  <si>
    <t/>
  </si>
  <si>
    <t>2.0</t>
  </si>
  <si>
    <t>False</t>
  </si>
  <si>
    <t>{e8a6a1bd-0e86-4c4b-b470-b0c455b0c8f2}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</si>
  <si>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</si>
  <si>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</si>
  <si>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</si>
  <si>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</si>
  <si>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</si>
  <si>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</si>
  <si>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</si>
  <si>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</si>
  <si>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3</t>
  </si>
  <si>
    <t>Stavba:</t>
  </si>
  <si>
    <t>Pláž koupaliště Čerťák</t>
  </si>
  <si>
    <t>KSO:</t>
  </si>
  <si>
    <t>CC-CZ:</t>
  </si>
  <si>
    <t>Místo:</t>
  </si>
  <si>
    <t xml:space="preserve"> </t>
  </si>
  <si>
    <t>Datum:</t>
  </si>
  <si>
    <t>Zadavatel:</t>
  </si>
  <si>
    <t>IČ:</t>
  </si>
  <si>
    <t>002 98 212</t>
  </si>
  <si>
    <t>Město Nový Jičín</t>
  </si>
  <si>
    <t>DIČ:</t>
  </si>
  <si>
    <t>CZ00298212</t>
  </si>
  <si>
    <t>Zhotovitel:</t>
  </si>
  <si>
    <t>Projektant:</t>
  </si>
  <si>
    <t>253 82 951</t>
  </si>
  <si>
    <t>Architráv, s.r.o.</t>
  </si>
  <si>
    <t>CZ25382951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</si>
  <si>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</si>
  <si>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</si>
  <si>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</si>
  <si>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</si>
  <si>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</si>
  <si>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</si>
  <si>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</si>
  <si>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</si>
  <si>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</si>
  <si>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</si>
  <si>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</si>
  <si>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</si>
  <si>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</si>
  <si>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</si>
  <si>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</si>
  <si>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</si>
  <si>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</si>
  <si>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</si>
  <si>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</si>
  <si>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</si>
  <si>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</si>
  <si>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</si>
  <si>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</si>
  <si>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</si>
  <si>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</si>
  <si>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</si>
  <si>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</si>
  <si>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</si>
  <si>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</si>
  <si>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</si>
  <si>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</si>
  <si>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</si>
  <si>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</si>
  <si>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</si>
  <si>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</si>
  <si>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</si>
  <si>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</si>
  <si>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</si>
  <si>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</si>
  <si>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</si>
  <si>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</si>
  <si>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</si>
  <si>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</si>
  <si>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</si>
  <si>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</si>
  <si>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</si>
  <si>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</si>
  <si>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</si>
  <si>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</si>
  <si>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</t>
  </si>
  <si>
    <t>1</t>
  </si>
  <si>
    <t>{fcb64ef1-d85a-4bf0-8c0b-c0f2071a37ec}</t>
  </si>
  <si>
    <t>2</t>
  </si>
  <si>
    <t>02</t>
  </si>
  <si>
    <t>VRN - Vedlejší ropočtové náklady</t>
  </si>
  <si>
    <t>{e5da3fa5-9d6e-4fcb-866b-ba64c1772282}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</si>
  <si>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</si>
  <si>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</si>
  <si>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</si>
  <si>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</si>
  <si>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</si>
  <si>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</si>
  <si>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</si>
  <si>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</si>
  <si>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</si>
  <si>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</si>
  <si>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</si>
  <si>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</si>
  <si>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</si>
  <si>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</si>
  <si>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</si>
  <si>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</si>
  <si>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</si>
  <si>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</si>
  <si>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</si>
  <si>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</si>
  <si>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</si>
  <si>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</si>
  <si>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</si>
  <si>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</si>
  <si>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</si>
  <si>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</si>
  <si>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</si>
  <si>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</si>
  <si>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</si>
  <si>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</si>
  <si>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111101101</t>
  </si>
  <si>
    <t>Odstranění travin z celkové plochy do 0,1 ha</t>
  </si>
  <si>
    <t>ha</t>
  </si>
  <si>
    <t>4</t>
  </si>
  <si>
    <t>-1087331359</t>
  </si>
  <si>
    <t>VV</t>
  </si>
  <si>
    <t>Zatravěná plocha</t>
  </si>
  <si>
    <t>Součet</t>
  </si>
  <si>
    <t>111101102</t>
  </si>
  <si>
    <t>Odstranění travin z celkové plochy do 1 ha</t>
  </si>
  <si>
    <t>1138539827</t>
  </si>
  <si>
    <t>Plocha pláže a přilehlého rybníku</t>
  </si>
  <si>
    <t>121101102</t>
  </si>
  <si>
    <t>Sejmutí ornice s přemístěním na vzdálenost do 100 m</t>
  </si>
  <si>
    <t>m3</t>
  </si>
  <si>
    <t>-1593083600</t>
  </si>
  <si>
    <t>Zatravněná plocha</t>
  </si>
  <si>
    <t>122401102</t>
  </si>
  <si>
    <t>Odkopávky a prokopávky nezapažené v hornině tř. 5 objem do 1000 m3</t>
  </si>
  <si>
    <t>-2117093595</t>
  </si>
  <si>
    <t>5</t>
  </si>
  <si>
    <t>132301101</t>
  </si>
  <si>
    <t>Hloubení rýh š do 600 mm v hornině tř. 4 objemu do 100 m3</t>
  </si>
  <si>
    <t>-1380927643</t>
  </si>
  <si>
    <t>Obruby pláže</t>
  </si>
  <si>
    <t>Obruby pod hladinou</t>
  </si>
  <si>
    <t>6</t>
  </si>
  <si>
    <t>161101151</t>
  </si>
  <si>
    <t>Svislé přemístění výkopku z horniny tř. 5 až 7 hl výkopu do 2,5 m</t>
  </si>
  <si>
    <t>1288634294</t>
  </si>
  <si>
    <t>7</t>
  </si>
  <si>
    <t>162701155</t>
  </si>
  <si>
    <t>Vodorovné přemístění do 10000 m výkopku/sypaniny z horniny tř. 5 až 7</t>
  </si>
  <si>
    <t>2001505473</t>
  </si>
  <si>
    <t>8</t>
  </si>
  <si>
    <t>162701159</t>
  </si>
  <si>
    <t>Příplatek k vodorovnému přemístění výkopku/sypaniny z horniny tř. 5 až 7 ZKD 1000 m přes 10000 m</t>
  </si>
  <si>
    <t>1681520839</t>
  </si>
  <si>
    <t>9</t>
  </si>
  <si>
    <t>171201201</t>
  </si>
  <si>
    <t>Uložení sypaniny na skládky</t>
  </si>
  <si>
    <t>1562943717</t>
  </si>
  <si>
    <t>10</t>
  </si>
  <si>
    <t>171201211</t>
  </si>
  <si>
    <t>Poplatek za uložení stavebního odpadu - zeminy a kameniva na skládce</t>
  </si>
  <si>
    <t>t</t>
  </si>
  <si>
    <t>-409091531</t>
  </si>
  <si>
    <t>11</t>
  </si>
  <si>
    <t>174101101</t>
  </si>
  <si>
    <t>Zásyp jam, šachet rýh nebo kolem objektů sypaninou se zhutněním</t>
  </si>
  <si>
    <t>-286729203</t>
  </si>
  <si>
    <t>12</t>
  </si>
  <si>
    <t>181411132</t>
  </si>
  <si>
    <t>Založení parkového trávníku výsevem plochy do 1000 m2 ve svahu do 1:2</t>
  </si>
  <si>
    <t>m2</t>
  </si>
  <si>
    <t>-493743330</t>
  </si>
  <si>
    <t>Travnatá plocha</t>
  </si>
  <si>
    <t>13</t>
  </si>
  <si>
    <t>M</t>
  </si>
  <si>
    <t>00572410</t>
  </si>
  <si>
    <t>osivo směs travní parková</t>
  </si>
  <si>
    <t>kg</t>
  </si>
  <si>
    <t>1305204174</t>
  </si>
  <si>
    <t>14</t>
  </si>
  <si>
    <t>182101102</t>
  </si>
  <si>
    <t>Svahování v zářezech v hornině tř. 5 až 7</t>
  </si>
  <si>
    <t>1756812588</t>
  </si>
  <si>
    <t>182301122</t>
  </si>
  <si>
    <t>Rozprostření ornice pl do 500 m2 ve svahu přes 1:5 tl vrstvy do 150 mm</t>
  </si>
  <si>
    <t>-1816708457</t>
  </si>
  <si>
    <t>16</t>
  </si>
  <si>
    <t>00572M</t>
  </si>
  <si>
    <t>Zemina</t>
  </si>
  <si>
    <t>-665688950</t>
  </si>
  <si>
    <t>17</t>
  </si>
  <si>
    <t>184102411</t>
  </si>
  <si>
    <t>Výsadba keře bez balu v do 1 m do jamky se zalitím ve svahu do 1:2</t>
  </si>
  <si>
    <t>kus</t>
  </si>
  <si>
    <t>-44017381</t>
  </si>
  <si>
    <t>18</t>
  </si>
  <si>
    <t>00572M1</t>
  </si>
  <si>
    <t>Skalník</t>
  </si>
  <si>
    <t>ks</t>
  </si>
  <si>
    <t>-955132073</t>
  </si>
  <si>
    <t>19</t>
  </si>
  <si>
    <t>185804312</t>
  </si>
  <si>
    <t>Zalití rostlin vodou plocha přes 20 m2</t>
  </si>
  <si>
    <t>471225505</t>
  </si>
  <si>
    <t>Zakládání</t>
  </si>
  <si>
    <t>20</t>
  </si>
  <si>
    <t>213141113</t>
  </si>
  <si>
    <t>Zřízení vrstvy z geotextilie v rovině nebo ve sklonu do 1:5 š do 8,5 m</t>
  </si>
  <si>
    <t>-1268875242</t>
  </si>
  <si>
    <t>28343M</t>
  </si>
  <si>
    <t>-657250097</t>
  </si>
  <si>
    <t>Mezisoučet</t>
  </si>
  <si>
    <t>22</t>
  </si>
  <si>
    <t>28343M1</t>
  </si>
  <si>
    <t>-1183987038</t>
  </si>
  <si>
    <t>23</t>
  </si>
  <si>
    <t>271532R</t>
  </si>
  <si>
    <t>Podsyp pod základové konstrukce se zhutněním z hrubého kameniva frakce 11 až 22 mm</t>
  </si>
  <si>
    <t>-1434796718</t>
  </si>
  <si>
    <t>24</t>
  </si>
  <si>
    <t>274361R</t>
  </si>
  <si>
    <t>Výztuž základových pásů betonářskou ocelí 10 505 (R) včetně zaražení</t>
  </si>
  <si>
    <t>1689525845</t>
  </si>
  <si>
    <t>(74,8*0,89)/1000</t>
  </si>
  <si>
    <t>0,067*0,1</t>
  </si>
  <si>
    <t>Komunikace pozemní</t>
  </si>
  <si>
    <t>25</t>
  </si>
  <si>
    <t>564730R</t>
  </si>
  <si>
    <t>Podklad z kameniva hrubého drceného vel. 11-22 mm tl 100 mm</t>
  </si>
  <si>
    <t>1150258509</t>
  </si>
  <si>
    <t>26</t>
  </si>
  <si>
    <t>571908R1</t>
  </si>
  <si>
    <t>Kryt tříděnými čistými říčními oblázky do tl 200 mm frakce 16/22</t>
  </si>
  <si>
    <t>-776359335</t>
  </si>
  <si>
    <t>27</t>
  </si>
  <si>
    <t>916331112</t>
  </si>
  <si>
    <t>Osazení zahradního obrubníku betonového do lože z betonu s boční opěrou</t>
  </si>
  <si>
    <t>m</t>
  </si>
  <si>
    <t>1219263679</t>
  </si>
  <si>
    <t>28</t>
  </si>
  <si>
    <t>916331R</t>
  </si>
  <si>
    <t>Příplatek za osazení zahradního obrubníku betonového do lože z betonu vodonepropustného</t>
  </si>
  <si>
    <t>1913960474</t>
  </si>
  <si>
    <t>29</t>
  </si>
  <si>
    <t>59217M</t>
  </si>
  <si>
    <t>obrubník betonový parkový (kloubový) 100x10x20cm</t>
  </si>
  <si>
    <t>2025169901</t>
  </si>
  <si>
    <t>998</t>
  </si>
  <si>
    <t>Přesun hmot</t>
  </si>
  <si>
    <t>30</t>
  </si>
  <si>
    <t>998225R</t>
  </si>
  <si>
    <t>Přesun hmot pro pozemní komunikace a zpevněné plochy</t>
  </si>
  <si>
    <t>1206968446</t>
  </si>
  <si>
    <t>02 - VRN - Vedlejší ropočtové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</si>
  <si>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</si>
  <si>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</si>
  <si>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</si>
  <si>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</si>
  <si>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>VRN</t>
  </si>
  <si>
    <t>Vedlejší rozpočtové náklady</t>
  </si>
  <si>
    <t>VRN1</t>
  </si>
  <si>
    <t>Průzkumné, geodetické a projektové práce</t>
  </si>
  <si>
    <t>012002000</t>
  </si>
  <si>
    <t>Geodetické práce</t>
  </si>
  <si>
    <t>kpl</t>
  </si>
  <si>
    <t>1024</t>
  </si>
  <si>
    <t>-167960628</t>
  </si>
  <si>
    <t>P</t>
  </si>
  <si>
    <t>Poznámka k položce:
Vytyčení stavby, zaměření skutečného stavu, geometrický plán apod.</t>
  </si>
  <si>
    <t>VRN2</t>
  </si>
  <si>
    <t>Příprava staveniště</t>
  </si>
  <si>
    <t>020001000</t>
  </si>
  <si>
    <t>717161851</t>
  </si>
  <si>
    <t>Poznámka k položce:
Vybudování dočasných zpevněných ploch pro zařízení staveniště.</t>
  </si>
  <si>
    <t>VRN3</t>
  </si>
  <si>
    <t>Zařízení staveniště</t>
  </si>
  <si>
    <t>013254000</t>
  </si>
  <si>
    <t>Dokumentace skutečného provedení stavby</t>
  </si>
  <si>
    <t>-873078870</t>
  </si>
  <si>
    <t>030001000</t>
  </si>
  <si>
    <t>-8966691</t>
  </si>
  <si>
    <t>Poznámka k položce:
Stavební buňky, sociální zařízení, oplocení a zabezpečení staveniště, zřízení odběrných míst.</t>
  </si>
  <si>
    <t>032903000</t>
  </si>
  <si>
    <t>Náklady na provoz a údržbu vybavení staveniště</t>
  </si>
  <si>
    <t>-1195058891</t>
  </si>
  <si>
    <t>033203000</t>
  </si>
  <si>
    <t>Energie pro zařízení staveniště</t>
  </si>
  <si>
    <t>1521525806</t>
  </si>
  <si>
    <t>034103000</t>
  </si>
  <si>
    <t>Oplocení staveniště</t>
  </si>
  <si>
    <t>2136022844</t>
  </si>
  <si>
    <t>034303000</t>
  </si>
  <si>
    <t>Dopravní značení na staveništi</t>
  </si>
  <si>
    <t>-1725503730</t>
  </si>
  <si>
    <t>039103000</t>
  </si>
  <si>
    <t>Rozebrání, bourání a odvoz zařízení staveniště</t>
  </si>
  <si>
    <t>1394895273</t>
  </si>
  <si>
    <t>045303000</t>
  </si>
  <si>
    <t>Koordinační činnost</t>
  </si>
  <si>
    <t>956615482</t>
  </si>
  <si>
    <t>091504000</t>
  </si>
  <si>
    <t>Náklady související s publikační činností</t>
  </si>
  <si>
    <t>-2052083422</t>
  </si>
  <si>
    <t>01 - Pláž koupaliště Čerťák</t>
  </si>
  <si>
    <t>512*0,15</t>
  </si>
  <si>
    <t>721/1000</t>
  </si>
  <si>
    <t>512/10000</t>
  </si>
  <si>
    <t>721*0,25</t>
  </si>
  <si>
    <t>52*0,35*0,2</t>
  </si>
  <si>
    <t>60*0,5*0,2</t>
  </si>
  <si>
    <t>Travnaté plochy + výkopy rýh</t>
  </si>
  <si>
    <t>76,800+9,64</t>
  </si>
  <si>
    <t>86,440*1,6</t>
  </si>
  <si>
    <t>52*0,125*0,24</t>
  </si>
  <si>
    <t>60*0,2*0,24</t>
  </si>
  <si>
    <t>512*0,15*1,6</t>
  </si>
  <si>
    <t xml:space="preserve">Separační geotextilie 200 g/m2 </t>
  </si>
  <si>
    <t>721*0,15</t>
  </si>
  <si>
    <t>52*0,35*0,1</t>
  </si>
  <si>
    <t>60*0,5*0,1</t>
  </si>
  <si>
    <t>721*0,1</t>
  </si>
  <si>
    <t>112*1,1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</si>
</sst>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i/>
      <sz val="9"/>
      <color theme="0" tint="-0.24997000396251678"/>
      <name val="Arial CE"/>
      <family val="2"/>
    </font>
    <font>
      <sz val="8"/>
      <color theme="0" tint="-0.24997000396251678"/>
      <name val="Arial CE"/>
      <family val="2"/>
    </font>
    <font>
      <sz val="7"/>
      <color theme="0" tint="-0.2499700039625167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0" borderId="17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left" vertical="center"/>
    </xf>
    <xf numFmtId="0" fontId="22" fillId="3" borderId="21" xfId="0" applyFont="1" applyFill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5" fillId="4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22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2" fillId="3" borderId="7" xfId="0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167" fontId="40" fillId="0" borderId="0" xfId="0" applyNumberFormat="1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114300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114300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114300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>
      <selection activeCell="AI16" sqref="AI16"/>
    </sheetView>
  </sheetViews>
  <sheetFormatPr defaultColWidth="9.140625" defaultRowHeight="12"/>
  <cols>
    <col min="1" max="1" width="7.140625" style="1" customWidth="1"/>
    <col min="2" max="2" width="1.421875" style="1" customWidth="1"/>
    <col min="3" max="3" width="3.421875" style="1" customWidth="1"/>
    <col min="4" max="33" width="2.28125" style="1" customWidth="1"/>
    <col min="34" max="34" width="2.8515625" style="1" customWidth="1"/>
    <col min="35" max="35" width="27.140625" style="1" customWidth="1"/>
    <col min="36" max="37" width="2.140625" style="1" customWidth="1"/>
    <col min="38" max="38" width="7.140625" style="1" customWidth="1"/>
    <col min="39" max="39" width="2.8515625" style="1" customWidth="1"/>
    <col min="40" max="40" width="11.421875" style="1" customWidth="1"/>
    <col min="41" max="41" width="6.421875" style="1" customWidth="1"/>
    <col min="42" max="42" width="3.421875" style="1" customWidth="1"/>
    <col min="43" max="43" width="13.421875" style="1" hidden="1" customWidth="1"/>
    <col min="44" max="44" width="11.7109375" style="1" customWidth="1"/>
    <col min="45" max="47" width="22.140625" style="1" hidden="1" customWidth="1"/>
    <col min="48" max="49" width="18.421875" style="1" hidden="1" customWidth="1"/>
    <col min="50" max="51" width="21.421875" style="1" hidden="1" customWidth="1"/>
    <col min="52" max="52" width="18.421875" style="1" hidden="1" customWidth="1"/>
    <col min="53" max="53" width="16.421875" style="1" hidden="1" customWidth="1"/>
    <col min="54" max="54" width="21.421875" style="1" hidden="1" customWidth="1"/>
    <col min="55" max="55" width="18.421875" style="1" hidden="1" customWidth="1"/>
    <col min="56" max="56" width="16.421875" style="1" hidden="1" customWidth="1"/>
    <col min="57" max="57" width="57.00390625" style="1" customWidth="1"/>
    <col min="71" max="91" width="9.1406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220" t="s">
        <v>5</v>
      </c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S4" s="18" t="s">
        <v>11</v>
      </c>
    </row>
    <row r="5" spans="2:71" s="1" customFormat="1" ht="12" customHeight="1">
      <c r="B5" s="21"/>
      <c r="D5" s="24" t="s">
        <v>12</v>
      </c>
      <c r="K5" s="214" t="s">
        <v>13</v>
      </c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R5" s="21"/>
      <c r="BS5" s="18" t="s">
        <v>6</v>
      </c>
    </row>
    <row r="6" spans="2:71" s="1" customFormat="1" ht="36.95" customHeight="1">
      <c r="B6" s="21"/>
      <c r="D6" s="26" t="s">
        <v>14</v>
      </c>
      <c r="K6" s="216" t="s">
        <v>15</v>
      </c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R6" s="21"/>
      <c r="BS6" s="18" t="s">
        <v>6</v>
      </c>
    </row>
    <row r="7" spans="2:71" s="1" customFormat="1" ht="12" customHeight="1">
      <c r="B7" s="21"/>
      <c r="D7" s="27" t="s">
        <v>16</v>
      </c>
      <c r="K7" s="25" t="s">
        <v>1</v>
      </c>
      <c r="AK7" s="27" t="s">
        <v>17</v>
      </c>
      <c r="AN7" s="25" t="s">
        <v>1</v>
      </c>
      <c r="AR7" s="21"/>
      <c r="BS7" s="18" t="s">
        <v>6</v>
      </c>
    </row>
    <row r="8" spans="2:71" s="1" customFormat="1" ht="12" customHeight="1">
      <c r="B8" s="21"/>
      <c r="D8" s="27" t="s">
        <v>18</v>
      </c>
      <c r="K8" s="25" t="s">
        <v>19</v>
      </c>
      <c r="AK8" s="27" t="s">
        <v>20</v>
      </c>
      <c r="AN8" s="238">
        <v>43718</v>
      </c>
      <c r="AR8" s="21"/>
      <c r="BS8" s="18" t="s">
        <v>6</v>
      </c>
    </row>
    <row r="9" spans="2:71" s="1" customFormat="1" ht="14.45" customHeight="1">
      <c r="B9" s="21"/>
      <c r="AR9" s="21"/>
      <c r="BS9" s="18" t="s">
        <v>6</v>
      </c>
    </row>
    <row r="10" spans="2:71" s="1" customFormat="1" ht="12" customHeight="1">
      <c r="B10" s="21"/>
      <c r="D10" s="27" t="s">
        <v>21</v>
      </c>
      <c r="AK10" s="27" t="s">
        <v>22</v>
      </c>
      <c r="AN10" s="25" t="s">
        <v>23</v>
      </c>
      <c r="AR10" s="21"/>
      <c r="BS10" s="18" t="s">
        <v>6</v>
      </c>
    </row>
    <row r="11" spans="2:71" s="1" customFormat="1" ht="18.6" customHeight="1">
      <c r="B11" s="21"/>
      <c r="E11" s="25" t="s">
        <v>24</v>
      </c>
      <c r="AK11" s="27" t="s">
        <v>25</v>
      </c>
      <c r="AN11" s="25" t="s">
        <v>26</v>
      </c>
      <c r="AR11" s="21"/>
      <c r="BS11" s="18" t="s">
        <v>6</v>
      </c>
    </row>
    <row r="12" spans="2:71" s="1" customFormat="1" ht="6.95" customHeight="1">
      <c r="B12" s="21"/>
      <c r="AR12" s="21"/>
      <c r="BS12" s="18" t="s">
        <v>6</v>
      </c>
    </row>
    <row r="13" spans="2:71" s="1" customFormat="1" ht="12" customHeight="1">
      <c r="B13" s="21"/>
      <c r="D13" s="27" t="s">
        <v>27</v>
      </c>
      <c r="AK13" s="27" t="s">
        <v>22</v>
      </c>
      <c r="AN13" s="25" t="s">
        <v>1</v>
      </c>
      <c r="AR13" s="21"/>
      <c r="BS13" s="18" t="s">
        <v>6</v>
      </c>
    </row>
    <row r="14" spans="2:71" ht="12.75">
      <c r="B14" s="21"/>
      <c r="E14" s="25" t="s">
        <v>19</v>
      </c>
      <c r="AK14" s="27" t="s">
        <v>25</v>
      </c>
      <c r="AN14" s="25" t="s">
        <v>1</v>
      </c>
      <c r="AR14" s="21"/>
      <c r="BS14" s="18" t="s">
        <v>6</v>
      </c>
    </row>
    <row r="15" spans="2:71" s="1" customFormat="1" ht="6.95" customHeight="1">
      <c r="B15" s="21"/>
      <c r="AR15" s="21"/>
      <c r="BS15" s="18" t="s">
        <v>3</v>
      </c>
    </row>
    <row r="16" spans="2:71" s="1" customFormat="1" ht="12" customHeight="1">
      <c r="B16" s="21"/>
      <c r="D16" s="27" t="s">
        <v>28</v>
      </c>
      <c r="AK16" s="27" t="s">
        <v>22</v>
      </c>
      <c r="AN16" s="25" t="s">
        <v>29</v>
      </c>
      <c r="AR16" s="21"/>
      <c r="BS16" s="18" t="s">
        <v>3</v>
      </c>
    </row>
    <row r="17" spans="2:71" s="1" customFormat="1" ht="18.6" customHeight="1">
      <c r="B17" s="21"/>
      <c r="E17" s="25" t="s">
        <v>30</v>
      </c>
      <c r="AK17" s="27" t="s">
        <v>25</v>
      </c>
      <c r="AN17" s="25" t="s">
        <v>31</v>
      </c>
      <c r="AR17" s="21"/>
      <c r="BS17" s="18" t="s">
        <v>32</v>
      </c>
    </row>
    <row r="18" spans="2:71" s="1" customFormat="1" ht="6.95" customHeight="1">
      <c r="B18" s="21"/>
      <c r="AR18" s="21"/>
      <c r="BS18" s="18" t="s">
        <v>6</v>
      </c>
    </row>
    <row r="19" spans="2:71" s="1" customFormat="1" ht="12" customHeight="1">
      <c r="B19" s="21"/>
      <c r="D19" s="27" t="s">
        <v>33</v>
      </c>
      <c r="AK19" s="27" t="s">
        <v>22</v>
      </c>
      <c r="AN19" s="25" t="s">
        <v>29</v>
      </c>
      <c r="AR19" s="21"/>
      <c r="BS19" s="18" t="s">
        <v>6</v>
      </c>
    </row>
    <row r="20" spans="2:71" s="1" customFormat="1" ht="18.6" customHeight="1">
      <c r="B20" s="21"/>
      <c r="E20" s="25" t="s">
        <v>30</v>
      </c>
      <c r="AK20" s="27" t="s">
        <v>25</v>
      </c>
      <c r="AN20" s="25" t="s">
        <v>31</v>
      </c>
      <c r="AR20" s="21"/>
      <c r="BS20" s="18" t="s">
        <v>32</v>
      </c>
    </row>
    <row r="21" spans="2:44" s="1" customFormat="1" ht="6.95" customHeight="1">
      <c r="B21" s="21"/>
      <c r="AR21" s="21"/>
    </row>
    <row r="22" spans="2:44" s="1" customFormat="1" ht="12" customHeight="1">
      <c r="B22" s="21"/>
      <c r="D22" s="27" t="s">
        <v>34</v>
      </c>
      <c r="AR22" s="21"/>
    </row>
    <row r="23" spans="2:44" s="1" customFormat="1" ht="15" customHeight="1">
      <c r="B23" s="21"/>
      <c r="E23" s="221" t="s">
        <v>1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R23" s="21"/>
    </row>
    <row r="24" spans="2:44" s="1" customFormat="1" ht="6.95" customHeight="1">
      <c r="B24" s="21"/>
      <c r="AR24" s="21"/>
    </row>
    <row r="25" spans="2:44" s="1" customFormat="1" ht="6.95" customHeight="1">
      <c r="B25" s="21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21"/>
    </row>
    <row r="26" spans="1:57" s="2" customFormat="1" ht="25.9" customHeight="1">
      <c r="A26" s="30"/>
      <c r="B26" s="31"/>
      <c r="C26" s="30"/>
      <c r="D26" s="32" t="s">
        <v>35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22">
        <f>ROUND(AG94,2)</f>
        <v>0</v>
      </c>
      <c r="AL26" s="223"/>
      <c r="AM26" s="223"/>
      <c r="AN26" s="223"/>
      <c r="AO26" s="223"/>
      <c r="AP26" s="30"/>
      <c r="AQ26" s="30"/>
      <c r="AR26" s="31"/>
      <c r="BE26" s="30"/>
    </row>
    <row r="27" spans="1:57" s="2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30"/>
    </row>
    <row r="28" spans="1:57" s="2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224" t="s">
        <v>36</v>
      </c>
      <c r="M28" s="224"/>
      <c r="N28" s="224"/>
      <c r="O28" s="224"/>
      <c r="P28" s="224"/>
      <c r="Q28" s="30"/>
      <c r="R28" s="30"/>
      <c r="S28" s="30"/>
      <c r="T28" s="30"/>
      <c r="U28" s="30"/>
      <c r="V28" s="30"/>
      <c r="W28" s="224" t="s">
        <v>37</v>
      </c>
      <c r="X28" s="224"/>
      <c r="Y28" s="224"/>
      <c r="Z28" s="224"/>
      <c r="AA28" s="224"/>
      <c r="AB28" s="224"/>
      <c r="AC28" s="224"/>
      <c r="AD28" s="224"/>
      <c r="AE28" s="224"/>
      <c r="AF28" s="30"/>
      <c r="AG28" s="30"/>
      <c r="AH28" s="30"/>
      <c r="AI28" s="30"/>
      <c r="AJ28" s="30"/>
      <c r="AK28" s="224" t="s">
        <v>38</v>
      </c>
      <c r="AL28" s="224"/>
      <c r="AM28" s="224"/>
      <c r="AN28" s="224"/>
      <c r="AO28" s="224"/>
      <c r="AP28" s="30"/>
      <c r="AQ28" s="30"/>
      <c r="AR28" s="31"/>
      <c r="BE28" s="30"/>
    </row>
    <row r="29" spans="2:44" s="3" customFormat="1" ht="14.45" customHeight="1">
      <c r="B29" s="35"/>
      <c r="D29" s="27" t="s">
        <v>39</v>
      </c>
      <c r="F29" s="27" t="s">
        <v>40</v>
      </c>
      <c r="L29" s="219">
        <v>0.21</v>
      </c>
      <c r="M29" s="218"/>
      <c r="N29" s="218"/>
      <c r="O29" s="218"/>
      <c r="P29" s="218"/>
      <c r="W29" s="217">
        <f>ROUND(AZ94,2)</f>
        <v>0</v>
      </c>
      <c r="X29" s="218"/>
      <c r="Y29" s="218"/>
      <c r="Z29" s="218"/>
      <c r="AA29" s="218"/>
      <c r="AB29" s="218"/>
      <c r="AC29" s="218"/>
      <c r="AD29" s="218"/>
      <c r="AE29" s="218"/>
      <c r="AK29" s="217">
        <f>ROUND(AV94,2)</f>
        <v>0</v>
      </c>
      <c r="AL29" s="218"/>
      <c r="AM29" s="218"/>
      <c r="AN29" s="218"/>
      <c r="AO29" s="218"/>
      <c r="AR29" s="35"/>
    </row>
    <row r="30" spans="2:44" s="3" customFormat="1" ht="14.45" customHeight="1">
      <c r="B30" s="35"/>
      <c r="F30" s="27" t="s">
        <v>41</v>
      </c>
      <c r="L30" s="219">
        <v>0.15</v>
      </c>
      <c r="M30" s="218"/>
      <c r="N30" s="218"/>
      <c r="O30" s="218"/>
      <c r="P30" s="218"/>
      <c r="W30" s="217">
        <f>ROUND(BA94,2)</f>
        <v>0</v>
      </c>
      <c r="X30" s="218"/>
      <c r="Y30" s="218"/>
      <c r="Z30" s="218"/>
      <c r="AA30" s="218"/>
      <c r="AB30" s="218"/>
      <c r="AC30" s="218"/>
      <c r="AD30" s="218"/>
      <c r="AE30" s="218"/>
      <c r="AK30" s="217">
        <f>ROUND(AW94,2)</f>
        <v>0</v>
      </c>
      <c r="AL30" s="218"/>
      <c r="AM30" s="218"/>
      <c r="AN30" s="218"/>
      <c r="AO30" s="218"/>
      <c r="AR30" s="35"/>
    </row>
    <row r="31" spans="2:44" s="3" customFormat="1" ht="14.45" customHeight="1" hidden="1">
      <c r="B31" s="35"/>
      <c r="F31" s="27" t="s">
        <v>42</v>
      </c>
      <c r="L31" s="219">
        <v>0.21</v>
      </c>
      <c r="M31" s="218"/>
      <c r="N31" s="218"/>
      <c r="O31" s="218"/>
      <c r="P31" s="218"/>
      <c r="W31" s="217">
        <f>ROUND(BB94,2)</f>
        <v>0</v>
      </c>
      <c r="X31" s="218"/>
      <c r="Y31" s="218"/>
      <c r="Z31" s="218"/>
      <c r="AA31" s="218"/>
      <c r="AB31" s="218"/>
      <c r="AC31" s="218"/>
      <c r="AD31" s="218"/>
      <c r="AE31" s="218"/>
      <c r="AK31" s="217">
        <v>0</v>
      </c>
      <c r="AL31" s="218"/>
      <c r="AM31" s="218"/>
      <c r="AN31" s="218"/>
      <c r="AO31" s="218"/>
      <c r="AR31" s="35"/>
    </row>
    <row r="32" spans="2:44" s="3" customFormat="1" ht="14.45" customHeight="1" hidden="1">
      <c r="B32" s="35"/>
      <c r="F32" s="27" t="s">
        <v>43</v>
      </c>
      <c r="L32" s="219">
        <v>0.15</v>
      </c>
      <c r="M32" s="218"/>
      <c r="N32" s="218"/>
      <c r="O32" s="218"/>
      <c r="P32" s="218"/>
      <c r="W32" s="217">
        <f>ROUND(BC94,2)</f>
        <v>0</v>
      </c>
      <c r="X32" s="218"/>
      <c r="Y32" s="218"/>
      <c r="Z32" s="218"/>
      <c r="AA32" s="218"/>
      <c r="AB32" s="218"/>
      <c r="AC32" s="218"/>
      <c r="AD32" s="218"/>
      <c r="AE32" s="218"/>
      <c r="AK32" s="217">
        <v>0</v>
      </c>
      <c r="AL32" s="218"/>
      <c r="AM32" s="218"/>
      <c r="AN32" s="218"/>
      <c r="AO32" s="218"/>
      <c r="AR32" s="35"/>
    </row>
    <row r="33" spans="2:44" s="3" customFormat="1" ht="14.45" customHeight="1" hidden="1">
      <c r="B33" s="35"/>
      <c r="F33" s="27" t="s">
        <v>44</v>
      </c>
      <c r="L33" s="219">
        <v>0</v>
      </c>
      <c r="M33" s="218"/>
      <c r="N33" s="218"/>
      <c r="O33" s="218"/>
      <c r="P33" s="218"/>
      <c r="W33" s="217">
        <f>ROUND(BD94,2)</f>
        <v>0</v>
      </c>
      <c r="X33" s="218"/>
      <c r="Y33" s="218"/>
      <c r="Z33" s="218"/>
      <c r="AA33" s="218"/>
      <c r="AB33" s="218"/>
      <c r="AC33" s="218"/>
      <c r="AD33" s="218"/>
      <c r="AE33" s="218"/>
      <c r="AK33" s="217">
        <v>0</v>
      </c>
      <c r="AL33" s="218"/>
      <c r="AM33" s="218"/>
      <c r="AN33" s="218"/>
      <c r="AO33" s="218"/>
      <c r="AR33" s="35"/>
    </row>
    <row r="34" spans="1:57" s="2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30"/>
    </row>
    <row r="35" spans="1:57" s="2" customFormat="1" ht="25.9" customHeight="1">
      <c r="A35" s="30"/>
      <c r="B35" s="31"/>
      <c r="C35" s="36"/>
      <c r="D35" s="37" t="s">
        <v>45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46</v>
      </c>
      <c r="U35" s="38"/>
      <c r="V35" s="38"/>
      <c r="W35" s="38"/>
      <c r="X35" s="234" t="s">
        <v>47</v>
      </c>
      <c r="Y35" s="226"/>
      <c r="Z35" s="226"/>
      <c r="AA35" s="226"/>
      <c r="AB35" s="226"/>
      <c r="AC35" s="38"/>
      <c r="AD35" s="38"/>
      <c r="AE35" s="38"/>
      <c r="AF35" s="38"/>
      <c r="AG35" s="38"/>
      <c r="AH35" s="38"/>
      <c r="AI35" s="38"/>
      <c r="AJ35" s="38"/>
      <c r="AK35" s="225">
        <f>SUM(AK26:AK33)</f>
        <v>0</v>
      </c>
      <c r="AL35" s="226"/>
      <c r="AM35" s="226"/>
      <c r="AN35" s="226"/>
      <c r="AO35" s="227"/>
      <c r="AP35" s="36"/>
      <c r="AQ35" s="36"/>
      <c r="AR35" s="31"/>
      <c r="BE35" s="30"/>
    </row>
    <row r="36" spans="1:57" s="2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14.45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2:44" s="1" customFormat="1" ht="14.45" customHeight="1">
      <c r="B38" s="21"/>
      <c r="AR38" s="21"/>
    </row>
    <row r="39" spans="2:44" s="1" customFormat="1" ht="14.45" customHeight="1">
      <c r="B39" s="21"/>
      <c r="AR39" s="21"/>
    </row>
    <row r="40" spans="2:44" s="1" customFormat="1" ht="14.45" customHeight="1">
      <c r="B40" s="21"/>
      <c r="AR40" s="21"/>
    </row>
    <row r="41" spans="2:44" s="1" customFormat="1" ht="14.45" customHeight="1">
      <c r="B41" s="21"/>
      <c r="AR41" s="21"/>
    </row>
    <row r="42" spans="2:44" s="1" customFormat="1" ht="14.45" customHeight="1">
      <c r="B42" s="21"/>
      <c r="AR42" s="21"/>
    </row>
    <row r="43" spans="2:44" s="1" customFormat="1" ht="14.45" customHeight="1">
      <c r="B43" s="21"/>
      <c r="AR43" s="21"/>
    </row>
    <row r="44" spans="2:44" s="1" customFormat="1" ht="14.45" customHeight="1">
      <c r="B44" s="21"/>
      <c r="AR44" s="21"/>
    </row>
    <row r="45" spans="2:44" s="1" customFormat="1" ht="14.45" customHeight="1">
      <c r="B45" s="21"/>
      <c r="AR45" s="21"/>
    </row>
    <row r="46" spans="2:44" s="1" customFormat="1" ht="14.45" customHeight="1">
      <c r="B46" s="21"/>
      <c r="AR46" s="21"/>
    </row>
    <row r="47" spans="2:44" s="1" customFormat="1" ht="14.45" customHeight="1">
      <c r="B47" s="21"/>
      <c r="AR47" s="21"/>
    </row>
    <row r="48" spans="2:44" s="1" customFormat="1" ht="14.45" customHeight="1">
      <c r="B48" s="21"/>
      <c r="AR48" s="21"/>
    </row>
    <row r="49" spans="2:44" s="2" customFormat="1" ht="14.45" customHeight="1">
      <c r="B49" s="40"/>
      <c r="D49" s="41" t="s">
        <v>48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49</v>
      </c>
      <c r="AI49" s="42"/>
      <c r="AJ49" s="42"/>
      <c r="AK49" s="42"/>
      <c r="AL49" s="42"/>
      <c r="AM49" s="42"/>
      <c r="AN49" s="42"/>
      <c r="AO49" s="42"/>
      <c r="AR49" s="40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.75">
      <c r="A60" s="30"/>
      <c r="B60" s="31"/>
      <c r="C60" s="30"/>
      <c r="D60" s="43" t="s">
        <v>50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3" t="s">
        <v>51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3" t="s">
        <v>50</v>
      </c>
      <c r="AI60" s="33"/>
      <c r="AJ60" s="33"/>
      <c r="AK60" s="33"/>
      <c r="AL60" s="33"/>
      <c r="AM60" s="43" t="s">
        <v>51</v>
      </c>
      <c r="AN60" s="33"/>
      <c r="AO60" s="33"/>
      <c r="AP60" s="30"/>
      <c r="AQ60" s="30"/>
      <c r="AR60" s="31"/>
      <c r="BE60" s="30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.75">
      <c r="A64" s="30"/>
      <c r="B64" s="31"/>
      <c r="C64" s="30"/>
      <c r="D64" s="41" t="s">
        <v>52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53</v>
      </c>
      <c r="AI64" s="44"/>
      <c r="AJ64" s="44"/>
      <c r="AK64" s="44"/>
      <c r="AL64" s="44"/>
      <c r="AM64" s="44"/>
      <c r="AN64" s="44"/>
      <c r="AO64" s="44"/>
      <c r="AP64" s="30"/>
      <c r="AQ64" s="30"/>
      <c r="AR64" s="31"/>
      <c r="BE64" s="30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.75">
      <c r="A75" s="30"/>
      <c r="B75" s="31"/>
      <c r="C75" s="30"/>
      <c r="D75" s="43" t="s">
        <v>50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3" t="s">
        <v>51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3" t="s">
        <v>50</v>
      </c>
      <c r="AI75" s="33"/>
      <c r="AJ75" s="33"/>
      <c r="AK75" s="33"/>
      <c r="AL75" s="33"/>
      <c r="AM75" s="43" t="s">
        <v>51</v>
      </c>
      <c r="AN75" s="33"/>
      <c r="AO75" s="33"/>
      <c r="AP75" s="30"/>
      <c r="AQ75" s="30"/>
      <c r="AR75" s="31"/>
      <c r="BE75" s="30"/>
    </row>
    <row r="76" spans="1:57" s="2" customFormat="1" ht="12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6.9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1"/>
      <c r="BE77" s="30"/>
    </row>
    <row r="81" spans="1:57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1"/>
      <c r="BE81" s="30"/>
    </row>
    <row r="82" spans="1:57" s="2" customFormat="1" ht="24.95" customHeight="1">
      <c r="A82" s="30"/>
      <c r="B82" s="31"/>
      <c r="C82" s="22" t="s">
        <v>54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57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2:44" s="4" customFormat="1" ht="12" customHeight="1">
      <c r="B84" s="49"/>
      <c r="C84" s="27" t="s">
        <v>12</v>
      </c>
      <c r="L84" s="4" t="str">
        <f>K5</f>
        <v>3</v>
      </c>
      <c r="AR84" s="49"/>
    </row>
    <row r="85" spans="2:44" s="5" customFormat="1" ht="36.95" customHeight="1">
      <c r="B85" s="50"/>
      <c r="C85" s="51" t="s">
        <v>14</v>
      </c>
      <c r="L85" s="229" t="str">
        <f>K6</f>
        <v>Pláž koupaliště Čerťák</v>
      </c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R85" s="50"/>
    </row>
    <row r="86" spans="1:57" s="2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57" s="2" customFormat="1" ht="12" customHeight="1">
      <c r="A87" s="30"/>
      <c r="B87" s="31"/>
      <c r="C87" s="27" t="s">
        <v>18</v>
      </c>
      <c r="D87" s="30"/>
      <c r="E87" s="30"/>
      <c r="F87" s="30"/>
      <c r="G87" s="30"/>
      <c r="H87" s="30"/>
      <c r="I87" s="30"/>
      <c r="J87" s="30"/>
      <c r="K87" s="30"/>
      <c r="L87" s="52" t="str">
        <f>IF(K8="","",K8)</f>
        <v xml:space="preserve"> 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7" t="s">
        <v>20</v>
      </c>
      <c r="AJ87" s="30"/>
      <c r="AK87" s="30"/>
      <c r="AL87" s="30"/>
      <c r="AM87" s="231">
        <f>IF(AN8="","",AN8)</f>
        <v>43718</v>
      </c>
      <c r="AN87" s="231"/>
      <c r="AO87" s="30"/>
      <c r="AP87" s="30"/>
      <c r="AQ87" s="30"/>
      <c r="AR87" s="31"/>
      <c r="BE87" s="30"/>
    </row>
    <row r="88" spans="1:57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57" s="2" customFormat="1" ht="14.85" customHeight="1">
      <c r="A89" s="30"/>
      <c r="B89" s="31"/>
      <c r="C89" s="27" t="s">
        <v>21</v>
      </c>
      <c r="D89" s="30"/>
      <c r="E89" s="30"/>
      <c r="F89" s="30"/>
      <c r="G89" s="30"/>
      <c r="H89" s="30"/>
      <c r="I89" s="30"/>
      <c r="J89" s="30"/>
      <c r="K89" s="30"/>
      <c r="L89" s="4" t="str">
        <f>IF(E11="","",E11)</f>
        <v>Město Nový Jičín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7" t="s">
        <v>28</v>
      </c>
      <c r="AJ89" s="30"/>
      <c r="AK89" s="30"/>
      <c r="AL89" s="30"/>
      <c r="AM89" s="205" t="str">
        <f>IF(E17="","",E17)</f>
        <v>Architráv, s.r.o.</v>
      </c>
      <c r="AN89" s="206"/>
      <c r="AO89" s="206"/>
      <c r="AP89" s="206"/>
      <c r="AQ89" s="30"/>
      <c r="AR89" s="31"/>
      <c r="AS89" s="201" t="s">
        <v>55</v>
      </c>
      <c r="AT89" s="202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30"/>
    </row>
    <row r="90" spans="1:57" s="2" customFormat="1" ht="14.85" customHeight="1">
      <c r="A90" s="30"/>
      <c r="B90" s="31"/>
      <c r="C90" s="27" t="s">
        <v>27</v>
      </c>
      <c r="D90" s="30"/>
      <c r="E90" s="30"/>
      <c r="F90" s="30"/>
      <c r="G90" s="30"/>
      <c r="H90" s="30"/>
      <c r="I90" s="30"/>
      <c r="J90" s="30"/>
      <c r="K90" s="30"/>
      <c r="L90" s="4" t="str">
        <f>IF(E14="","",E14)</f>
        <v xml:space="preserve"> 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7" t="s">
        <v>33</v>
      </c>
      <c r="AJ90" s="30"/>
      <c r="AK90" s="30"/>
      <c r="AL90" s="30"/>
      <c r="AM90" s="205" t="str">
        <f>IF(E20="","",E20)</f>
        <v>Architráv, s.r.o.</v>
      </c>
      <c r="AN90" s="206"/>
      <c r="AO90" s="206"/>
      <c r="AP90" s="206"/>
      <c r="AQ90" s="30"/>
      <c r="AR90" s="31"/>
      <c r="AS90" s="203"/>
      <c r="AT90" s="204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30"/>
    </row>
    <row r="91" spans="1:57" s="2" customFormat="1" ht="10.9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203"/>
      <c r="AT91" s="204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30"/>
    </row>
    <row r="92" spans="1:57" s="2" customFormat="1" ht="29.25" customHeight="1">
      <c r="A92" s="30"/>
      <c r="B92" s="31"/>
      <c r="C92" s="228" t="s">
        <v>56</v>
      </c>
      <c r="D92" s="208"/>
      <c r="E92" s="208"/>
      <c r="F92" s="208"/>
      <c r="G92" s="208"/>
      <c r="H92" s="58"/>
      <c r="I92" s="207" t="s">
        <v>57</v>
      </c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32" t="s">
        <v>58</v>
      </c>
      <c r="AH92" s="208"/>
      <c r="AI92" s="208"/>
      <c r="AJ92" s="208"/>
      <c r="AK92" s="208"/>
      <c r="AL92" s="208"/>
      <c r="AM92" s="208"/>
      <c r="AN92" s="207" t="s">
        <v>59</v>
      </c>
      <c r="AO92" s="208"/>
      <c r="AP92" s="209"/>
      <c r="AQ92" s="59" t="s">
        <v>60</v>
      </c>
      <c r="AR92" s="31"/>
      <c r="AS92" s="60" t="s">
        <v>61</v>
      </c>
      <c r="AT92" s="61" t="s">
        <v>62</v>
      </c>
      <c r="AU92" s="61" t="s">
        <v>63</v>
      </c>
      <c r="AV92" s="61" t="s">
        <v>64</v>
      </c>
      <c r="AW92" s="61" t="s">
        <v>65</v>
      </c>
      <c r="AX92" s="61" t="s">
        <v>66</v>
      </c>
      <c r="AY92" s="61" t="s">
        <v>67</v>
      </c>
      <c r="AZ92" s="61" t="s">
        <v>68</v>
      </c>
      <c r="BA92" s="61" t="s">
        <v>69</v>
      </c>
      <c r="BB92" s="61" t="s">
        <v>70</v>
      </c>
      <c r="BC92" s="61" t="s">
        <v>71</v>
      </c>
      <c r="BD92" s="62" t="s">
        <v>72</v>
      </c>
      <c r="BE92" s="30"/>
    </row>
    <row r="93" spans="1:57" s="2" customFormat="1" ht="10.9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30"/>
    </row>
    <row r="94" spans="2:90" s="6" customFormat="1" ht="32.45" customHeight="1">
      <c r="B94" s="66"/>
      <c r="C94" s="67" t="s">
        <v>73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12">
        <f>ROUND(SUM(AG95:AG96),2)</f>
        <v>0</v>
      </c>
      <c r="AH94" s="212"/>
      <c r="AI94" s="212"/>
      <c r="AJ94" s="212"/>
      <c r="AK94" s="212"/>
      <c r="AL94" s="212"/>
      <c r="AM94" s="212"/>
      <c r="AN94" s="213">
        <f>SUM(AG94,AT94)</f>
        <v>0</v>
      </c>
      <c r="AO94" s="213"/>
      <c r="AP94" s="213"/>
      <c r="AQ94" s="70" t="s">
        <v>1</v>
      </c>
      <c r="AR94" s="66"/>
      <c r="AS94" s="71">
        <f>ROUND(SUM(AS95:AS96),2)</f>
        <v>0</v>
      </c>
      <c r="AT94" s="72">
        <f>ROUND(SUM(AV94:AW94),2)</f>
        <v>0</v>
      </c>
      <c r="AU94" s="73">
        <f>ROUND(SUM(AU95:AU96),5)</f>
        <v>710.53174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ROUND(SUM(AZ95:AZ96),2)</f>
        <v>0</v>
      </c>
      <c r="BA94" s="72">
        <f>ROUND(SUM(BA95:BA96),2)</f>
        <v>0</v>
      </c>
      <c r="BB94" s="72">
        <f>ROUND(SUM(BB95:BB96),2)</f>
        <v>0</v>
      </c>
      <c r="BC94" s="72">
        <f>ROUND(SUM(BC95:BC96),2)</f>
        <v>0</v>
      </c>
      <c r="BD94" s="74">
        <f>ROUND(SUM(BD95:BD96),2)</f>
        <v>0</v>
      </c>
      <c r="BS94" s="75" t="s">
        <v>74</v>
      </c>
      <c r="BT94" s="75" t="s">
        <v>75</v>
      </c>
      <c r="BU94" s="76" t="s">
        <v>76</v>
      </c>
      <c r="BV94" s="75" t="s">
        <v>77</v>
      </c>
      <c r="BW94" s="75" t="s">
        <v>4</v>
      </c>
      <c r="BX94" s="75" t="s">
        <v>78</v>
      </c>
      <c r="CL94" s="75" t="s">
        <v>1</v>
      </c>
    </row>
    <row r="95" spans="1:91" s="7" customFormat="1" ht="15" customHeight="1">
      <c r="A95" s="77" t="s">
        <v>79</v>
      </c>
      <c r="B95" s="78"/>
      <c r="C95" s="79"/>
      <c r="D95" s="233" t="s">
        <v>80</v>
      </c>
      <c r="E95" s="233"/>
      <c r="F95" s="233"/>
      <c r="G95" s="233"/>
      <c r="H95" s="233"/>
      <c r="I95" s="80"/>
      <c r="J95" s="233" t="s">
        <v>15</v>
      </c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10">
        <f>'01 - Pláž koupaliště Čerťák'!J30</f>
        <v>0</v>
      </c>
      <c r="AH95" s="211"/>
      <c r="AI95" s="211"/>
      <c r="AJ95" s="211"/>
      <c r="AK95" s="211"/>
      <c r="AL95" s="211"/>
      <c r="AM95" s="211"/>
      <c r="AN95" s="210">
        <f>SUM(AG95,AT95)</f>
        <v>0</v>
      </c>
      <c r="AO95" s="211"/>
      <c r="AP95" s="211"/>
      <c r="AQ95" s="81" t="s">
        <v>81</v>
      </c>
      <c r="AR95" s="78"/>
      <c r="AS95" s="82">
        <v>0</v>
      </c>
      <c r="AT95" s="83">
        <f>ROUND(SUM(AV95:AW95),2)</f>
        <v>0</v>
      </c>
      <c r="AU95" s="84">
        <f>'01 - Pláž koupaliště Čerťák'!P121</f>
        <v>710.531742</v>
      </c>
      <c r="AV95" s="83">
        <f>'01 - Pláž koupaliště Čerťák'!J33</f>
        <v>0</v>
      </c>
      <c r="AW95" s="83">
        <f>'01 - Pláž koupaliště Čerťák'!J34</f>
        <v>0</v>
      </c>
      <c r="AX95" s="83">
        <f>'01 - Pláž koupaliště Čerťák'!J35</f>
        <v>0</v>
      </c>
      <c r="AY95" s="83">
        <f>'01 - Pláž koupaliště Čerťák'!J36</f>
        <v>0</v>
      </c>
      <c r="AZ95" s="83">
        <f>'01 - Pláž koupaliště Čerťák'!F33</f>
        <v>0</v>
      </c>
      <c r="BA95" s="83">
        <f>'01 - Pláž koupaliště Čerťák'!F34</f>
        <v>0</v>
      </c>
      <c r="BB95" s="83">
        <f>'01 - Pláž koupaliště Čerťák'!F35</f>
        <v>0</v>
      </c>
      <c r="BC95" s="83">
        <f>'01 - Pláž koupaliště Čerťák'!F36</f>
        <v>0</v>
      </c>
      <c r="BD95" s="85">
        <f>'01 - Pláž koupaliště Čerťák'!F37</f>
        <v>0</v>
      </c>
      <c r="BT95" s="86" t="s">
        <v>82</v>
      </c>
      <c r="BV95" s="86" t="s">
        <v>77</v>
      </c>
      <c r="BW95" s="86" t="s">
        <v>83</v>
      </c>
      <c r="BX95" s="86" t="s">
        <v>4</v>
      </c>
      <c r="CL95" s="86" t="s">
        <v>1</v>
      </c>
      <c r="CM95" s="86" t="s">
        <v>84</v>
      </c>
    </row>
    <row r="96" spans="1:91" s="7" customFormat="1" ht="27.6" customHeight="1">
      <c r="A96" s="77" t="s">
        <v>79</v>
      </c>
      <c r="B96" s="78"/>
      <c r="C96" s="79"/>
      <c r="D96" s="233" t="s">
        <v>85</v>
      </c>
      <c r="E96" s="233"/>
      <c r="F96" s="233"/>
      <c r="G96" s="233"/>
      <c r="H96" s="233"/>
      <c r="I96" s="80"/>
      <c r="J96" s="233" t="s">
        <v>86</v>
      </c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10">
        <f>'02 - VRN - Vedlejší ropoč...'!J30</f>
        <v>0</v>
      </c>
      <c r="AH96" s="211"/>
      <c r="AI96" s="211"/>
      <c r="AJ96" s="211"/>
      <c r="AK96" s="211"/>
      <c r="AL96" s="211"/>
      <c r="AM96" s="211"/>
      <c r="AN96" s="210">
        <f>SUM(AG96,AT96)</f>
        <v>0</v>
      </c>
      <c r="AO96" s="211"/>
      <c r="AP96" s="211"/>
      <c r="AQ96" s="81" t="s">
        <v>81</v>
      </c>
      <c r="AR96" s="78"/>
      <c r="AS96" s="87">
        <v>0</v>
      </c>
      <c r="AT96" s="88">
        <f>ROUND(SUM(AV96:AW96),2)</f>
        <v>0</v>
      </c>
      <c r="AU96" s="89">
        <f>'02 - VRN - Vedlejší ropoč...'!P120</f>
        <v>0</v>
      </c>
      <c r="AV96" s="88">
        <f>'02 - VRN - Vedlejší ropoč...'!J33</f>
        <v>0</v>
      </c>
      <c r="AW96" s="88">
        <f>'02 - VRN - Vedlejší ropoč...'!J34</f>
        <v>0</v>
      </c>
      <c r="AX96" s="88">
        <f>'02 - VRN - Vedlejší ropoč...'!J35</f>
        <v>0</v>
      </c>
      <c r="AY96" s="88">
        <f>'02 - VRN - Vedlejší ropoč...'!J36</f>
        <v>0</v>
      </c>
      <c r="AZ96" s="88">
        <f>'02 - VRN - Vedlejší ropoč...'!F33</f>
        <v>0</v>
      </c>
      <c r="BA96" s="88">
        <f>'02 - VRN - Vedlejší ropoč...'!F34</f>
        <v>0</v>
      </c>
      <c r="BB96" s="88">
        <f>'02 - VRN - Vedlejší ropoč...'!F35</f>
        <v>0</v>
      </c>
      <c r="BC96" s="88">
        <f>'02 - VRN - Vedlejší ropoč...'!F36</f>
        <v>0</v>
      </c>
      <c r="BD96" s="90">
        <f>'02 - VRN - Vedlejší ropoč...'!F37</f>
        <v>0</v>
      </c>
      <c r="BT96" s="86" t="s">
        <v>82</v>
      </c>
      <c r="BV96" s="86" t="s">
        <v>77</v>
      </c>
      <c r="BW96" s="86" t="s">
        <v>87</v>
      </c>
      <c r="BX96" s="86" t="s">
        <v>4</v>
      </c>
      <c r="CL96" s="86" t="s">
        <v>1</v>
      </c>
      <c r="CM96" s="86" t="s">
        <v>84</v>
      </c>
    </row>
    <row r="97" spans="1:57" s="2" customFormat="1" ht="30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1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</row>
    <row r="98" spans="1:57" s="2" customFormat="1" ht="6.95" customHeight="1">
      <c r="A98" s="30"/>
      <c r="B98" s="45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31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</row>
  </sheetData>
  <mergeCells count="44">
    <mergeCell ref="D95:H95"/>
    <mergeCell ref="J95:AF95"/>
    <mergeCell ref="D96:H96"/>
    <mergeCell ref="J96:AF96"/>
    <mergeCell ref="X35:AB35"/>
    <mergeCell ref="AK35:AO35"/>
    <mergeCell ref="C92:G92"/>
    <mergeCell ref="L85:AO85"/>
    <mergeCell ref="AM87:AN87"/>
    <mergeCell ref="I92:AF92"/>
    <mergeCell ref="AG92:AM92"/>
    <mergeCell ref="W29:AE29"/>
    <mergeCell ref="W32:AE32"/>
    <mergeCell ref="W30:AE30"/>
    <mergeCell ref="W31:AE31"/>
    <mergeCell ref="W33:AE33"/>
    <mergeCell ref="AR2:BE2"/>
    <mergeCell ref="E23:AN23"/>
    <mergeCell ref="AK26:AO26"/>
    <mergeCell ref="L28:P28"/>
    <mergeCell ref="W28:AE28"/>
    <mergeCell ref="AK28:AO28"/>
    <mergeCell ref="AN96:AP96"/>
    <mergeCell ref="AG96:AM96"/>
    <mergeCell ref="AG94:AM94"/>
    <mergeCell ref="AN94:AP94"/>
    <mergeCell ref="K5:AO5"/>
    <mergeCell ref="K6:AO6"/>
    <mergeCell ref="AK29:AO29"/>
    <mergeCell ref="L29:P29"/>
    <mergeCell ref="AK30:AO30"/>
    <mergeCell ref="L30:P30"/>
    <mergeCell ref="AK31:AO31"/>
    <mergeCell ref="L31:P31"/>
    <mergeCell ref="AK32:AO32"/>
    <mergeCell ref="L32:P32"/>
    <mergeCell ref="AK33:AO33"/>
    <mergeCell ref="L33:P33"/>
    <mergeCell ref="AS89:AT91"/>
    <mergeCell ref="AM89:AP89"/>
    <mergeCell ref="AM90:AP90"/>
    <mergeCell ref="AN92:AP92"/>
    <mergeCell ref="AN95:AP95"/>
    <mergeCell ref="AG95:AM95"/>
  </mergeCells>
  <hyperlinks>
    <hyperlink ref="A95" location="'01 - Plášť koupaliště Čerťák'!C2" display="/"/>
    <hyperlink ref="A96" location="'02 - VRN - Vedlejší ropoč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35"/>
  <sheetViews>
    <sheetView showGridLines="0" workbookViewId="0" topLeftCell="A122">
      <selection activeCell="L94" sqref="L94"/>
    </sheetView>
  </sheetViews>
  <sheetFormatPr defaultColWidth="9.140625" defaultRowHeight="12"/>
  <cols>
    <col min="1" max="1" width="7.140625" style="1" customWidth="1"/>
    <col min="2" max="2" width="1.421875" style="1" customWidth="1"/>
    <col min="3" max="3" width="3.421875" style="1" customWidth="1"/>
    <col min="4" max="4" width="3.7109375" style="1" customWidth="1"/>
    <col min="5" max="5" width="14.7109375" style="1" customWidth="1"/>
    <col min="6" max="6" width="43.421875" style="1" customWidth="1"/>
    <col min="7" max="7" width="6.00390625" style="1" customWidth="1"/>
    <col min="8" max="8" width="10.140625" style="1" customWidth="1"/>
    <col min="9" max="10" width="17.28125" style="1" customWidth="1"/>
    <col min="11" max="11" width="17.28125" style="1" hidden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421875" style="1" customWidth="1"/>
    <col min="23" max="23" width="14.00390625" style="1" customWidth="1"/>
    <col min="24" max="24" width="10.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>
      <c r="A1" s="91"/>
    </row>
    <row r="2" spans="12:46" s="1" customFormat="1" ht="36.95" customHeight="1">
      <c r="L2" s="220" t="s">
        <v>5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8" t="s">
        <v>83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s="1" customFormat="1" ht="24.95" customHeight="1">
      <c r="B4" s="21"/>
      <c r="D4" s="22" t="s">
        <v>88</v>
      </c>
      <c r="L4" s="21"/>
      <c r="M4" s="92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5" customHeight="1">
      <c r="B7" s="21"/>
      <c r="E7" s="236" t="str">
        <f>'Rekapitulace stavby'!K6</f>
        <v>Pláž koupaliště Čerťák</v>
      </c>
      <c r="F7" s="237"/>
      <c r="G7" s="237"/>
      <c r="H7" s="237"/>
      <c r="L7" s="21"/>
    </row>
    <row r="8" spans="1:31" s="2" customFormat="1" ht="12" customHeight="1">
      <c r="A8" s="30"/>
      <c r="B8" s="31"/>
      <c r="C8" s="30"/>
      <c r="D8" s="27" t="s">
        <v>89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5" customHeight="1">
      <c r="A9" s="30"/>
      <c r="B9" s="31"/>
      <c r="C9" s="30"/>
      <c r="D9" s="30"/>
      <c r="E9" s="229" t="s">
        <v>305</v>
      </c>
      <c r="F9" s="235"/>
      <c r="G9" s="235"/>
      <c r="H9" s="235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7" t="s">
        <v>16</v>
      </c>
      <c r="E11" s="30"/>
      <c r="F11" s="25" t="s">
        <v>1</v>
      </c>
      <c r="G11" s="30"/>
      <c r="H11" s="30"/>
      <c r="I11" s="27" t="s">
        <v>17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18</v>
      </c>
      <c r="E12" s="30"/>
      <c r="F12" s="25" t="s">
        <v>19</v>
      </c>
      <c r="G12" s="30"/>
      <c r="H12" s="30"/>
      <c r="I12" s="27" t="s">
        <v>20</v>
      </c>
      <c r="J12" s="53">
        <v>43718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7" t="s">
        <v>21</v>
      </c>
      <c r="E14" s="30"/>
      <c r="F14" s="30"/>
      <c r="G14" s="30"/>
      <c r="H14" s="30"/>
      <c r="I14" s="27" t="s">
        <v>22</v>
      </c>
      <c r="J14" s="25" t="s">
        <v>23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5" t="s">
        <v>24</v>
      </c>
      <c r="F15" s="30"/>
      <c r="G15" s="30"/>
      <c r="H15" s="30"/>
      <c r="I15" s="27" t="s">
        <v>25</v>
      </c>
      <c r="J15" s="25" t="s">
        <v>26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27</v>
      </c>
      <c r="E17" s="30"/>
      <c r="F17" s="30"/>
      <c r="G17" s="30"/>
      <c r="H17" s="30"/>
      <c r="I17" s="27" t="s">
        <v>22</v>
      </c>
      <c r="J17" s="25" t="str">
        <f>'Rekapitulace stavby'!AN13</f>
        <v/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14" t="str">
        <f>'Rekapitulace stavby'!E14</f>
        <v xml:space="preserve"> </v>
      </c>
      <c r="F18" s="214"/>
      <c r="G18" s="214"/>
      <c r="H18" s="214"/>
      <c r="I18" s="27" t="s">
        <v>25</v>
      </c>
      <c r="J18" s="25" t="str">
        <f>'Rekapitulace stavby'!AN14</f>
        <v/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28</v>
      </c>
      <c r="E20" s="30"/>
      <c r="F20" s="30"/>
      <c r="G20" s="30"/>
      <c r="H20" s="30"/>
      <c r="I20" s="27" t="s">
        <v>22</v>
      </c>
      <c r="J20" s="25" t="s">
        <v>29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30</v>
      </c>
      <c r="F21" s="30"/>
      <c r="G21" s="30"/>
      <c r="H21" s="30"/>
      <c r="I21" s="27" t="s">
        <v>25</v>
      </c>
      <c r="J21" s="25" t="s">
        <v>31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33</v>
      </c>
      <c r="E23" s="30"/>
      <c r="F23" s="30"/>
      <c r="G23" s="30"/>
      <c r="H23" s="30"/>
      <c r="I23" s="27" t="s">
        <v>22</v>
      </c>
      <c r="J23" s="25" t="s">
        <v>29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30</v>
      </c>
      <c r="F24" s="30"/>
      <c r="G24" s="30"/>
      <c r="H24" s="30"/>
      <c r="I24" s="27" t="s">
        <v>25</v>
      </c>
      <c r="J24" s="25" t="s">
        <v>31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34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5" customHeight="1">
      <c r="A27" s="93"/>
      <c r="B27" s="94"/>
      <c r="C27" s="93"/>
      <c r="D27" s="93"/>
      <c r="E27" s="221" t="s">
        <v>1</v>
      </c>
      <c r="F27" s="221"/>
      <c r="G27" s="221"/>
      <c r="H27" s="221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35</v>
      </c>
      <c r="E30" s="30"/>
      <c r="F30" s="30"/>
      <c r="G30" s="30"/>
      <c r="H30" s="30"/>
      <c r="I30" s="30"/>
      <c r="J30" s="69">
        <f>ROUND(J121,2)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37</v>
      </c>
      <c r="G32" s="30"/>
      <c r="H32" s="30"/>
      <c r="I32" s="34" t="s">
        <v>36</v>
      </c>
      <c r="J32" s="34" t="s">
        <v>38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7" t="s">
        <v>39</v>
      </c>
      <c r="E33" s="27" t="s">
        <v>40</v>
      </c>
      <c r="F33" s="98">
        <f>ROUND((SUM(BE121:BE234)),2)</f>
        <v>0</v>
      </c>
      <c r="G33" s="30"/>
      <c r="H33" s="30"/>
      <c r="I33" s="99">
        <v>0.21</v>
      </c>
      <c r="J33" s="98">
        <f>ROUND(((SUM(BE121:BE234))*I33),2)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7" t="s">
        <v>41</v>
      </c>
      <c r="F34" s="98">
        <f>ROUND((SUM(BF121:BF234)),2)</f>
        <v>0</v>
      </c>
      <c r="G34" s="30"/>
      <c r="H34" s="30"/>
      <c r="I34" s="99">
        <v>0.15</v>
      </c>
      <c r="J34" s="98">
        <f>ROUND(((SUM(BF121:BF234))*I34),2)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1"/>
      <c r="C35" s="30"/>
      <c r="D35" s="30"/>
      <c r="E35" s="27" t="s">
        <v>42</v>
      </c>
      <c r="F35" s="98">
        <f>ROUND((SUM(BG121:BG234)),2)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30"/>
      <c r="B36" s="31"/>
      <c r="C36" s="30"/>
      <c r="D36" s="30"/>
      <c r="E36" s="27" t="s">
        <v>43</v>
      </c>
      <c r="F36" s="98">
        <f>ROUND((SUM(BH121:BH234)),2)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1"/>
      <c r="C37" s="30"/>
      <c r="D37" s="30"/>
      <c r="E37" s="27" t="s">
        <v>44</v>
      </c>
      <c r="F37" s="98">
        <f>ROUND((SUM(BI121:BI234)),2)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45</v>
      </c>
      <c r="E39" s="58"/>
      <c r="F39" s="58"/>
      <c r="G39" s="102" t="s">
        <v>46</v>
      </c>
      <c r="H39" s="103" t="s">
        <v>47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0"/>
      <c r="D50" s="41" t="s">
        <v>48</v>
      </c>
      <c r="E50" s="42"/>
      <c r="F50" s="42"/>
      <c r="G50" s="41" t="s">
        <v>49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0"/>
      <c r="B61" s="31"/>
      <c r="C61" s="30"/>
      <c r="D61" s="43" t="s">
        <v>50</v>
      </c>
      <c r="E61" s="33"/>
      <c r="F61" s="106" t="s">
        <v>51</v>
      </c>
      <c r="G61" s="43" t="s">
        <v>50</v>
      </c>
      <c r="H61" s="33"/>
      <c r="I61" s="33"/>
      <c r="J61" s="107" t="s">
        <v>51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0"/>
      <c r="B65" s="31"/>
      <c r="C65" s="30"/>
      <c r="D65" s="41" t="s">
        <v>52</v>
      </c>
      <c r="E65" s="44"/>
      <c r="F65" s="44"/>
      <c r="G65" s="41" t="s">
        <v>53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0"/>
      <c r="B76" s="31"/>
      <c r="C76" s="30"/>
      <c r="D76" s="43" t="s">
        <v>50</v>
      </c>
      <c r="E76" s="33"/>
      <c r="F76" s="106" t="s">
        <v>51</v>
      </c>
      <c r="G76" s="43" t="s">
        <v>50</v>
      </c>
      <c r="H76" s="33"/>
      <c r="I76" s="33"/>
      <c r="J76" s="107" t="s">
        <v>51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90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5" customHeight="1">
      <c r="A85" s="30"/>
      <c r="B85" s="31"/>
      <c r="C85" s="30"/>
      <c r="D85" s="30"/>
      <c r="E85" s="236" t="str">
        <f>E7</f>
        <v>Pláž koupaliště Čerťák</v>
      </c>
      <c r="F85" s="237"/>
      <c r="G85" s="237"/>
      <c r="H85" s="237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7" t="s">
        <v>89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5" customHeight="1">
      <c r="A87" s="30"/>
      <c r="B87" s="31"/>
      <c r="C87" s="30"/>
      <c r="D87" s="30"/>
      <c r="E87" s="229" t="str">
        <f>E9</f>
        <v>01 - Pláž koupaliště Čerťák</v>
      </c>
      <c r="F87" s="235"/>
      <c r="G87" s="235"/>
      <c r="H87" s="235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7" t="s">
        <v>18</v>
      </c>
      <c r="D89" s="30"/>
      <c r="E89" s="30"/>
      <c r="F89" s="25" t="str">
        <f>F12</f>
        <v xml:space="preserve"> </v>
      </c>
      <c r="G89" s="30"/>
      <c r="H89" s="30"/>
      <c r="I89" s="27" t="s">
        <v>20</v>
      </c>
      <c r="J89" s="53">
        <v>43718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4.85" customHeight="1">
      <c r="A91" s="30"/>
      <c r="B91" s="31"/>
      <c r="C91" s="27" t="s">
        <v>21</v>
      </c>
      <c r="D91" s="30"/>
      <c r="E91" s="30"/>
      <c r="F91" s="25" t="str">
        <f>E15</f>
        <v>Město Nový Jičín</v>
      </c>
      <c r="G91" s="30"/>
      <c r="H91" s="30"/>
      <c r="I91" s="27" t="s">
        <v>28</v>
      </c>
      <c r="J91" s="28" t="str">
        <f>E21</f>
        <v>Architráv,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4.85" customHeight="1">
      <c r="A92" s="30"/>
      <c r="B92" s="31"/>
      <c r="C92" s="27" t="s">
        <v>27</v>
      </c>
      <c r="D92" s="30"/>
      <c r="E92" s="30"/>
      <c r="F92" s="25" t="str">
        <f>IF(E18="","",E18)</f>
        <v xml:space="preserve"> </v>
      </c>
      <c r="G92" s="30"/>
      <c r="H92" s="30"/>
      <c r="I92" s="27" t="s">
        <v>33</v>
      </c>
      <c r="J92" s="28" t="str">
        <f>E24</f>
        <v>Architráv, s.r.o.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08" t="s">
        <v>91</v>
      </c>
      <c r="D94" s="100"/>
      <c r="E94" s="100"/>
      <c r="F94" s="100"/>
      <c r="G94" s="100"/>
      <c r="H94" s="100"/>
      <c r="I94" s="100"/>
      <c r="J94" s="109" t="s">
        <v>92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10" t="s">
        <v>93</v>
      </c>
      <c r="D96" s="30"/>
      <c r="E96" s="30"/>
      <c r="F96" s="30"/>
      <c r="G96" s="30"/>
      <c r="H96" s="30"/>
      <c r="I96" s="30"/>
      <c r="J96" s="69">
        <f>J121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94</v>
      </c>
    </row>
    <row r="97" spans="2:12" s="9" customFormat="1" ht="24.95" customHeight="1">
      <c r="B97" s="111"/>
      <c r="D97" s="112" t="s">
        <v>95</v>
      </c>
      <c r="E97" s="113"/>
      <c r="F97" s="113"/>
      <c r="G97" s="113"/>
      <c r="H97" s="113"/>
      <c r="I97" s="113"/>
      <c r="J97" s="114">
        <f>J122</f>
        <v>0</v>
      </c>
      <c r="L97" s="111"/>
    </row>
    <row r="98" spans="2:12" s="10" customFormat="1" ht="19.9" customHeight="1">
      <c r="B98" s="115"/>
      <c r="D98" s="116" t="s">
        <v>96</v>
      </c>
      <c r="E98" s="117"/>
      <c r="F98" s="117"/>
      <c r="G98" s="117"/>
      <c r="H98" s="117"/>
      <c r="I98" s="117"/>
      <c r="J98" s="118">
        <f>J123</f>
        <v>0</v>
      </c>
      <c r="L98" s="115"/>
    </row>
    <row r="99" spans="2:12" s="10" customFormat="1" ht="19.9" customHeight="1">
      <c r="B99" s="115"/>
      <c r="D99" s="116" t="s">
        <v>97</v>
      </c>
      <c r="E99" s="117"/>
      <c r="F99" s="117"/>
      <c r="G99" s="117"/>
      <c r="H99" s="117"/>
      <c r="I99" s="117"/>
      <c r="J99" s="118">
        <f>J185</f>
        <v>0</v>
      </c>
      <c r="L99" s="115"/>
    </row>
    <row r="100" spans="2:12" s="10" customFormat="1" ht="19.9" customHeight="1">
      <c r="B100" s="115"/>
      <c r="D100" s="116" t="s">
        <v>98</v>
      </c>
      <c r="E100" s="117"/>
      <c r="F100" s="117"/>
      <c r="G100" s="117"/>
      <c r="H100" s="117"/>
      <c r="I100" s="117"/>
      <c r="J100" s="118">
        <f>J211</f>
        <v>0</v>
      </c>
      <c r="L100" s="115"/>
    </row>
    <row r="101" spans="2:12" s="10" customFormat="1" ht="19.9" customHeight="1">
      <c r="B101" s="115"/>
      <c r="D101" s="116" t="s">
        <v>99</v>
      </c>
      <c r="E101" s="117"/>
      <c r="F101" s="117"/>
      <c r="G101" s="117"/>
      <c r="H101" s="117"/>
      <c r="I101" s="117"/>
      <c r="J101" s="118">
        <f>J233</f>
        <v>0</v>
      </c>
      <c r="L101" s="115"/>
    </row>
    <row r="102" spans="1:31" s="2" customFormat="1" ht="21.75" customHeight="1">
      <c r="A102" s="30"/>
      <c r="B102" s="31"/>
      <c r="C102" s="30"/>
      <c r="D102" s="30"/>
      <c r="E102" s="30"/>
      <c r="F102" s="30"/>
      <c r="G102" s="30"/>
      <c r="H102" s="30"/>
      <c r="I102" s="30"/>
      <c r="J102" s="30"/>
      <c r="K102" s="30"/>
      <c r="L102" s="4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1:31" s="2" customFormat="1" ht="6.95" customHeight="1">
      <c r="A103" s="30"/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7" spans="1:31" s="2" customFormat="1" ht="6.95" customHeight="1">
      <c r="A107" s="30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24.95" customHeight="1">
      <c r="A108" s="30"/>
      <c r="B108" s="31"/>
      <c r="C108" s="22" t="s">
        <v>100</v>
      </c>
      <c r="D108" s="30"/>
      <c r="E108" s="30"/>
      <c r="F108" s="30"/>
      <c r="G108" s="30"/>
      <c r="H108" s="30"/>
      <c r="I108" s="30"/>
      <c r="J108" s="30"/>
      <c r="K108" s="30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6.95" customHeight="1">
      <c r="A109" s="30"/>
      <c r="B109" s="31"/>
      <c r="C109" s="30"/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2" customHeight="1">
      <c r="A110" s="30"/>
      <c r="B110" s="31"/>
      <c r="C110" s="27" t="s">
        <v>14</v>
      </c>
      <c r="D110" s="30"/>
      <c r="E110" s="30"/>
      <c r="F110" s="30"/>
      <c r="G110" s="30"/>
      <c r="H110" s="30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5" customHeight="1">
      <c r="A111" s="30"/>
      <c r="B111" s="31"/>
      <c r="C111" s="30"/>
      <c r="D111" s="30"/>
      <c r="E111" s="236" t="str">
        <f>E7</f>
        <v>Pláž koupaliště Čerťák</v>
      </c>
      <c r="F111" s="237"/>
      <c r="G111" s="237"/>
      <c r="H111" s="237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7" t="s">
        <v>89</v>
      </c>
      <c r="D112" s="30"/>
      <c r="E112" s="30"/>
      <c r="F112" s="30"/>
      <c r="G112" s="30"/>
      <c r="H112" s="30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15" customHeight="1">
      <c r="A113" s="30"/>
      <c r="B113" s="31"/>
      <c r="C113" s="30"/>
      <c r="D113" s="30"/>
      <c r="E113" s="229" t="str">
        <f>E9</f>
        <v>01 - Pláž koupaliště Čerťák</v>
      </c>
      <c r="F113" s="235"/>
      <c r="G113" s="235"/>
      <c r="H113" s="235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6.95" customHeight="1">
      <c r="A114" s="30"/>
      <c r="B114" s="31"/>
      <c r="C114" s="30"/>
      <c r="D114" s="30"/>
      <c r="E114" s="30"/>
      <c r="F114" s="30"/>
      <c r="G114" s="30"/>
      <c r="H114" s="30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12" customHeight="1">
      <c r="A115" s="30"/>
      <c r="B115" s="31"/>
      <c r="C115" s="27" t="s">
        <v>18</v>
      </c>
      <c r="D115" s="30"/>
      <c r="E115" s="30"/>
      <c r="F115" s="25" t="str">
        <f>F12</f>
        <v xml:space="preserve"> </v>
      </c>
      <c r="G115" s="30"/>
      <c r="H115" s="30"/>
      <c r="I115" s="27" t="s">
        <v>20</v>
      </c>
      <c r="J115" s="53">
        <v>43718</v>
      </c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6.95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14.85" customHeight="1">
      <c r="A117" s="30"/>
      <c r="B117" s="31"/>
      <c r="C117" s="27" t="s">
        <v>21</v>
      </c>
      <c r="D117" s="30"/>
      <c r="E117" s="30"/>
      <c r="F117" s="25" t="str">
        <f>E15</f>
        <v>Město Nový Jičín</v>
      </c>
      <c r="G117" s="30"/>
      <c r="H117" s="30"/>
      <c r="I117" s="27" t="s">
        <v>28</v>
      </c>
      <c r="J117" s="28" t="str">
        <f>E21</f>
        <v>Architráv, s.r.o.</v>
      </c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14.85" customHeight="1">
      <c r="A118" s="30"/>
      <c r="B118" s="31"/>
      <c r="C118" s="27" t="s">
        <v>27</v>
      </c>
      <c r="D118" s="30"/>
      <c r="E118" s="30"/>
      <c r="F118" s="25" t="str">
        <f>IF(E18="","",E18)</f>
        <v xml:space="preserve"> </v>
      </c>
      <c r="G118" s="30"/>
      <c r="H118" s="30"/>
      <c r="I118" s="27" t="s">
        <v>33</v>
      </c>
      <c r="J118" s="28" t="str">
        <f>E24</f>
        <v>Architráv, s.r.o.</v>
      </c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10.35" customHeight="1">
      <c r="A119" s="30"/>
      <c r="B119" s="31"/>
      <c r="C119" s="30"/>
      <c r="D119" s="30"/>
      <c r="E119" s="30"/>
      <c r="F119" s="30"/>
      <c r="G119" s="30"/>
      <c r="H119" s="30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11" customFormat="1" ht="29.25" customHeight="1">
      <c r="A120" s="119"/>
      <c r="B120" s="120"/>
      <c r="C120" s="121" t="s">
        <v>101</v>
      </c>
      <c r="D120" s="122" t="s">
        <v>60</v>
      </c>
      <c r="E120" s="122" t="s">
        <v>56</v>
      </c>
      <c r="F120" s="122" t="s">
        <v>57</v>
      </c>
      <c r="G120" s="122" t="s">
        <v>102</v>
      </c>
      <c r="H120" s="122" t="s">
        <v>103</v>
      </c>
      <c r="I120" s="122" t="s">
        <v>104</v>
      </c>
      <c r="J120" s="123" t="s">
        <v>92</v>
      </c>
      <c r="K120" s="124" t="s">
        <v>105</v>
      </c>
      <c r="L120" s="125"/>
      <c r="M120" s="60" t="s">
        <v>1</v>
      </c>
      <c r="N120" s="61" t="s">
        <v>39</v>
      </c>
      <c r="O120" s="61" t="s">
        <v>106</v>
      </c>
      <c r="P120" s="61" t="s">
        <v>107</v>
      </c>
      <c r="Q120" s="61" t="s">
        <v>108</v>
      </c>
      <c r="R120" s="61" t="s">
        <v>109</v>
      </c>
      <c r="S120" s="61" t="s">
        <v>110</v>
      </c>
      <c r="T120" s="62" t="s">
        <v>111</v>
      </c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</row>
    <row r="121" spans="1:63" s="2" customFormat="1" ht="22.9" customHeight="1">
      <c r="A121" s="30"/>
      <c r="B121" s="31"/>
      <c r="C121" s="67" t="s">
        <v>112</v>
      </c>
      <c r="D121" s="30"/>
      <c r="E121" s="30"/>
      <c r="F121" s="30"/>
      <c r="G121" s="30"/>
      <c r="H121" s="30"/>
      <c r="I121" s="30"/>
      <c r="J121" s="126">
        <f>BK121</f>
        <v>0</v>
      </c>
      <c r="K121" s="30"/>
      <c r="L121" s="31"/>
      <c r="M121" s="63"/>
      <c r="N121" s="54"/>
      <c r="O121" s="64"/>
      <c r="P121" s="127">
        <f>P122</f>
        <v>710.531742</v>
      </c>
      <c r="Q121" s="64"/>
      <c r="R121" s="127">
        <f>R122</f>
        <v>78.05969008000001</v>
      </c>
      <c r="S121" s="64"/>
      <c r="T121" s="128">
        <f>T122</f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T121" s="18" t="s">
        <v>74</v>
      </c>
      <c r="AU121" s="18" t="s">
        <v>94</v>
      </c>
      <c r="BK121" s="129">
        <f>BK122</f>
        <v>0</v>
      </c>
    </row>
    <row r="122" spans="2:63" s="12" customFormat="1" ht="25.9" customHeight="1">
      <c r="B122" s="130"/>
      <c r="D122" s="131" t="s">
        <v>74</v>
      </c>
      <c r="E122" s="132" t="s">
        <v>113</v>
      </c>
      <c r="F122" s="132" t="s">
        <v>114</v>
      </c>
      <c r="J122" s="133">
        <f>BK122</f>
        <v>0</v>
      </c>
      <c r="L122" s="130"/>
      <c r="M122" s="134"/>
      <c r="N122" s="135"/>
      <c r="O122" s="135"/>
      <c r="P122" s="136">
        <f>P123+P185+P211+P233</f>
        <v>710.531742</v>
      </c>
      <c r="Q122" s="135"/>
      <c r="R122" s="136">
        <f>R123+R185+R211+R233</f>
        <v>78.05969008000001</v>
      </c>
      <c r="S122" s="135"/>
      <c r="T122" s="137">
        <f>T123+T185+T211+T233</f>
        <v>0</v>
      </c>
      <c r="AR122" s="131" t="s">
        <v>82</v>
      </c>
      <c r="AT122" s="138" t="s">
        <v>74</v>
      </c>
      <c r="AU122" s="138" t="s">
        <v>75</v>
      </c>
      <c r="AY122" s="131" t="s">
        <v>115</v>
      </c>
      <c r="BK122" s="139">
        <f>BK123+BK185+BK211+BK233</f>
        <v>0</v>
      </c>
    </row>
    <row r="123" spans="2:63" s="12" customFormat="1" ht="22.9" customHeight="1">
      <c r="B123" s="130"/>
      <c r="D123" s="131" t="s">
        <v>74</v>
      </c>
      <c r="E123" s="140" t="s">
        <v>82</v>
      </c>
      <c r="F123" s="140" t="s">
        <v>116</v>
      </c>
      <c r="J123" s="141">
        <f>BK123</f>
        <v>0</v>
      </c>
      <c r="L123" s="130"/>
      <c r="M123" s="134"/>
      <c r="N123" s="135"/>
      <c r="O123" s="135"/>
      <c r="P123" s="136">
        <f>SUM(P124:P184)</f>
        <v>620.204818</v>
      </c>
      <c r="Q123" s="135"/>
      <c r="R123" s="136">
        <f>SUM(R124:R184)</f>
        <v>1.7127025000000005</v>
      </c>
      <c r="S123" s="135"/>
      <c r="T123" s="137">
        <f>SUM(T124:T184)</f>
        <v>0</v>
      </c>
      <c r="AR123" s="131" t="s">
        <v>82</v>
      </c>
      <c r="AT123" s="138" t="s">
        <v>74</v>
      </c>
      <c r="AU123" s="138" t="s">
        <v>82</v>
      </c>
      <c r="AY123" s="131" t="s">
        <v>115</v>
      </c>
      <c r="BK123" s="139">
        <f>SUM(BK124:BK184)</f>
        <v>0</v>
      </c>
    </row>
    <row r="124" spans="1:65" s="2" customFormat="1" ht="15" customHeight="1">
      <c r="A124" s="30"/>
      <c r="B124" s="142"/>
      <c r="C124" s="143" t="s">
        <v>82</v>
      </c>
      <c r="D124" s="143" t="s">
        <v>117</v>
      </c>
      <c r="E124" s="144" t="s">
        <v>118</v>
      </c>
      <c r="F124" s="145" t="s">
        <v>119</v>
      </c>
      <c r="G124" s="146" t="s">
        <v>120</v>
      </c>
      <c r="H124" s="147">
        <v>0.052</v>
      </c>
      <c r="I124" s="148">
        <v>0</v>
      </c>
      <c r="J124" s="148">
        <f>ROUND(I124*H124,2)</f>
        <v>0</v>
      </c>
      <c r="K124" s="149"/>
      <c r="L124" s="31"/>
      <c r="M124" s="150" t="s">
        <v>1</v>
      </c>
      <c r="N124" s="151" t="s">
        <v>40</v>
      </c>
      <c r="O124" s="152">
        <v>111</v>
      </c>
      <c r="P124" s="152">
        <f>O124*H124</f>
        <v>5.771999999999999</v>
      </c>
      <c r="Q124" s="152">
        <v>0</v>
      </c>
      <c r="R124" s="152">
        <f>Q124*H124</f>
        <v>0</v>
      </c>
      <c r="S124" s="152">
        <v>0</v>
      </c>
      <c r="T124" s="153">
        <f>S124*H124</f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54" t="s">
        <v>121</v>
      </c>
      <c r="AT124" s="154" t="s">
        <v>117</v>
      </c>
      <c r="AU124" s="154" t="s">
        <v>84</v>
      </c>
      <c r="AY124" s="18" t="s">
        <v>115</v>
      </c>
      <c r="BE124" s="155">
        <f>IF(N124="základní",J124,0)</f>
        <v>0</v>
      </c>
      <c r="BF124" s="155">
        <f>IF(N124="snížená",J124,0)</f>
        <v>0</v>
      </c>
      <c r="BG124" s="155">
        <f>IF(N124="zákl. přenesená",J124,0)</f>
        <v>0</v>
      </c>
      <c r="BH124" s="155">
        <f>IF(N124="sníž. přenesená",J124,0)</f>
        <v>0</v>
      </c>
      <c r="BI124" s="155">
        <f>IF(N124="nulová",J124,0)</f>
        <v>0</v>
      </c>
      <c r="BJ124" s="18" t="s">
        <v>82</v>
      </c>
      <c r="BK124" s="155">
        <f>ROUND(I124*H124,2)</f>
        <v>0</v>
      </c>
      <c r="BL124" s="18" t="s">
        <v>121</v>
      </c>
      <c r="BM124" s="154" t="s">
        <v>122</v>
      </c>
    </row>
    <row r="125" spans="2:51" s="13" customFormat="1" ht="12">
      <c r="B125" s="156"/>
      <c r="D125" s="157" t="s">
        <v>123</v>
      </c>
      <c r="E125" s="158" t="s">
        <v>1</v>
      </c>
      <c r="F125" s="159" t="s">
        <v>124</v>
      </c>
      <c r="H125" s="158" t="s">
        <v>1</v>
      </c>
      <c r="L125" s="156"/>
      <c r="M125" s="160"/>
      <c r="N125" s="161"/>
      <c r="O125" s="161"/>
      <c r="P125" s="161"/>
      <c r="Q125" s="161"/>
      <c r="R125" s="161"/>
      <c r="S125" s="161"/>
      <c r="T125" s="162"/>
      <c r="AT125" s="158" t="s">
        <v>123</v>
      </c>
      <c r="AU125" s="158" t="s">
        <v>84</v>
      </c>
      <c r="AV125" s="13" t="s">
        <v>82</v>
      </c>
      <c r="AW125" s="13" t="s">
        <v>32</v>
      </c>
      <c r="AX125" s="13" t="s">
        <v>75</v>
      </c>
      <c r="AY125" s="158" t="s">
        <v>115</v>
      </c>
    </row>
    <row r="126" spans="2:51" s="14" customFormat="1" ht="12">
      <c r="B126" s="163"/>
      <c r="D126" s="157" t="s">
        <v>123</v>
      </c>
      <c r="E126" s="164" t="s">
        <v>1</v>
      </c>
      <c r="F126" s="165" t="s">
        <v>308</v>
      </c>
      <c r="H126" s="166">
        <v>0.052</v>
      </c>
      <c r="L126" s="163"/>
      <c r="M126" s="167"/>
      <c r="N126" s="168"/>
      <c r="O126" s="168"/>
      <c r="P126" s="168"/>
      <c r="Q126" s="168"/>
      <c r="R126" s="168"/>
      <c r="S126" s="168"/>
      <c r="T126" s="169"/>
      <c r="AT126" s="164" t="s">
        <v>123</v>
      </c>
      <c r="AU126" s="164" t="s">
        <v>84</v>
      </c>
      <c r="AV126" s="14" t="s">
        <v>84</v>
      </c>
      <c r="AW126" s="14" t="s">
        <v>32</v>
      </c>
      <c r="AX126" s="14" t="s">
        <v>75</v>
      </c>
      <c r="AY126" s="164" t="s">
        <v>115</v>
      </c>
    </row>
    <row r="127" spans="2:51" s="15" customFormat="1" ht="12">
      <c r="B127" s="170"/>
      <c r="D127" s="157" t="s">
        <v>123</v>
      </c>
      <c r="E127" s="171" t="s">
        <v>1</v>
      </c>
      <c r="F127" s="172" t="s">
        <v>125</v>
      </c>
      <c r="H127" s="173">
        <v>0.052</v>
      </c>
      <c r="L127" s="170"/>
      <c r="M127" s="174"/>
      <c r="N127" s="175"/>
      <c r="O127" s="175"/>
      <c r="P127" s="175"/>
      <c r="Q127" s="175"/>
      <c r="R127" s="175"/>
      <c r="S127" s="175"/>
      <c r="T127" s="176"/>
      <c r="AT127" s="171" t="s">
        <v>123</v>
      </c>
      <c r="AU127" s="171" t="s">
        <v>84</v>
      </c>
      <c r="AV127" s="15" t="s">
        <v>121</v>
      </c>
      <c r="AW127" s="15" t="s">
        <v>32</v>
      </c>
      <c r="AX127" s="15" t="s">
        <v>82</v>
      </c>
      <c r="AY127" s="171" t="s">
        <v>115</v>
      </c>
    </row>
    <row r="128" spans="1:65" s="2" customFormat="1" ht="15" customHeight="1">
      <c r="A128" s="30"/>
      <c r="B128" s="142"/>
      <c r="C128" s="143" t="s">
        <v>84</v>
      </c>
      <c r="D128" s="143" t="s">
        <v>117</v>
      </c>
      <c r="E128" s="144" t="s">
        <v>126</v>
      </c>
      <c r="F128" s="145" t="s">
        <v>127</v>
      </c>
      <c r="G128" s="146" t="s">
        <v>120</v>
      </c>
      <c r="H128" s="147">
        <v>0.072</v>
      </c>
      <c r="I128" s="148">
        <v>0</v>
      </c>
      <c r="J128" s="148">
        <f>ROUND(I128*H128,2)</f>
        <v>0</v>
      </c>
      <c r="K128" s="149"/>
      <c r="L128" s="31"/>
      <c r="M128" s="150" t="s">
        <v>1</v>
      </c>
      <c r="N128" s="151" t="s">
        <v>40</v>
      </c>
      <c r="O128" s="152">
        <v>58.444</v>
      </c>
      <c r="P128" s="152">
        <f>O128*H128</f>
        <v>4.207968</v>
      </c>
      <c r="Q128" s="152">
        <v>0</v>
      </c>
      <c r="R128" s="152">
        <f>Q128*H128</f>
        <v>0</v>
      </c>
      <c r="S128" s="152">
        <v>0</v>
      </c>
      <c r="T128" s="153">
        <f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54" t="s">
        <v>121</v>
      </c>
      <c r="AT128" s="154" t="s">
        <v>117</v>
      </c>
      <c r="AU128" s="154" t="s">
        <v>84</v>
      </c>
      <c r="AY128" s="18" t="s">
        <v>115</v>
      </c>
      <c r="BE128" s="155">
        <f>IF(N128="základní",J128,0)</f>
        <v>0</v>
      </c>
      <c r="BF128" s="155">
        <f>IF(N128="snížená",J128,0)</f>
        <v>0</v>
      </c>
      <c r="BG128" s="155">
        <f>IF(N128="zákl. přenesená",J128,0)</f>
        <v>0</v>
      </c>
      <c r="BH128" s="155">
        <f>IF(N128="sníž. přenesená",J128,0)</f>
        <v>0</v>
      </c>
      <c r="BI128" s="155">
        <f>IF(N128="nulová",J128,0)</f>
        <v>0</v>
      </c>
      <c r="BJ128" s="18" t="s">
        <v>82</v>
      </c>
      <c r="BK128" s="155">
        <f>ROUND(I128*H128,2)</f>
        <v>0</v>
      </c>
      <c r="BL128" s="18" t="s">
        <v>121</v>
      </c>
      <c r="BM128" s="154" t="s">
        <v>128</v>
      </c>
    </row>
    <row r="129" spans="2:51" s="13" customFormat="1" ht="12">
      <c r="B129" s="156"/>
      <c r="D129" s="157" t="s">
        <v>123</v>
      </c>
      <c r="E129" s="158" t="s">
        <v>1</v>
      </c>
      <c r="F129" s="159" t="s">
        <v>129</v>
      </c>
      <c r="H129" s="158" t="s">
        <v>1</v>
      </c>
      <c r="L129" s="156"/>
      <c r="M129" s="160"/>
      <c r="N129" s="161"/>
      <c r="O129" s="161"/>
      <c r="P129" s="161"/>
      <c r="Q129" s="161"/>
      <c r="R129" s="161"/>
      <c r="S129" s="161"/>
      <c r="T129" s="162"/>
      <c r="AT129" s="158" t="s">
        <v>123</v>
      </c>
      <c r="AU129" s="158" t="s">
        <v>84</v>
      </c>
      <c r="AV129" s="13" t="s">
        <v>82</v>
      </c>
      <c r="AW129" s="13" t="s">
        <v>32</v>
      </c>
      <c r="AX129" s="13" t="s">
        <v>75</v>
      </c>
      <c r="AY129" s="158" t="s">
        <v>115</v>
      </c>
    </row>
    <row r="130" spans="2:51" s="14" customFormat="1" ht="12">
      <c r="B130" s="163"/>
      <c r="D130" s="157" t="s">
        <v>123</v>
      </c>
      <c r="E130" s="164" t="s">
        <v>1</v>
      </c>
      <c r="F130" s="165" t="s">
        <v>307</v>
      </c>
      <c r="H130" s="166">
        <v>0.072</v>
      </c>
      <c r="L130" s="163"/>
      <c r="M130" s="167"/>
      <c r="N130" s="168"/>
      <c r="O130" s="168"/>
      <c r="P130" s="168"/>
      <c r="Q130" s="168"/>
      <c r="R130" s="168"/>
      <c r="S130" s="168"/>
      <c r="T130" s="169"/>
      <c r="AT130" s="164" t="s">
        <v>123</v>
      </c>
      <c r="AU130" s="164" t="s">
        <v>84</v>
      </c>
      <c r="AV130" s="14" t="s">
        <v>84</v>
      </c>
      <c r="AW130" s="14" t="s">
        <v>32</v>
      </c>
      <c r="AX130" s="14" t="s">
        <v>75</v>
      </c>
      <c r="AY130" s="164" t="s">
        <v>115</v>
      </c>
    </row>
    <row r="131" spans="2:51" s="15" customFormat="1" ht="12">
      <c r="B131" s="170"/>
      <c r="D131" s="157" t="s">
        <v>123</v>
      </c>
      <c r="E131" s="171" t="s">
        <v>1</v>
      </c>
      <c r="F131" s="172" t="s">
        <v>125</v>
      </c>
      <c r="H131" s="173">
        <v>0.072</v>
      </c>
      <c r="L131" s="170"/>
      <c r="M131" s="174"/>
      <c r="N131" s="175"/>
      <c r="O131" s="175"/>
      <c r="P131" s="175"/>
      <c r="Q131" s="175"/>
      <c r="R131" s="175"/>
      <c r="S131" s="175"/>
      <c r="T131" s="176"/>
      <c r="AT131" s="171" t="s">
        <v>123</v>
      </c>
      <c r="AU131" s="171" t="s">
        <v>84</v>
      </c>
      <c r="AV131" s="15" t="s">
        <v>121</v>
      </c>
      <c r="AW131" s="15" t="s">
        <v>32</v>
      </c>
      <c r="AX131" s="15" t="s">
        <v>82</v>
      </c>
      <c r="AY131" s="171" t="s">
        <v>115</v>
      </c>
    </row>
    <row r="132" spans="1:65" s="2" customFormat="1" ht="21.4" customHeight="1">
      <c r="A132" s="30"/>
      <c r="B132" s="142"/>
      <c r="C132" s="143" t="s">
        <v>13</v>
      </c>
      <c r="D132" s="143" t="s">
        <v>117</v>
      </c>
      <c r="E132" s="144" t="s">
        <v>130</v>
      </c>
      <c r="F132" s="145" t="s">
        <v>131</v>
      </c>
      <c r="G132" s="146" t="s">
        <v>132</v>
      </c>
      <c r="H132" s="147">
        <v>76.8</v>
      </c>
      <c r="I132" s="148">
        <v>0</v>
      </c>
      <c r="J132" s="148">
        <f>ROUND(I132*H132,2)</f>
        <v>0</v>
      </c>
      <c r="K132" s="149"/>
      <c r="L132" s="31"/>
      <c r="M132" s="150" t="s">
        <v>1</v>
      </c>
      <c r="N132" s="151" t="s">
        <v>40</v>
      </c>
      <c r="O132" s="152">
        <v>0.021</v>
      </c>
      <c r="P132" s="152">
        <f>O132*H132</f>
        <v>1.6128</v>
      </c>
      <c r="Q132" s="152">
        <v>0</v>
      </c>
      <c r="R132" s="152">
        <f>Q132*H132</f>
        <v>0</v>
      </c>
      <c r="S132" s="152">
        <v>0</v>
      </c>
      <c r="T132" s="153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54" t="s">
        <v>121</v>
      </c>
      <c r="AT132" s="154" t="s">
        <v>117</v>
      </c>
      <c r="AU132" s="154" t="s">
        <v>84</v>
      </c>
      <c r="AY132" s="18" t="s">
        <v>115</v>
      </c>
      <c r="BE132" s="155">
        <f>IF(N132="základní",J132,0)</f>
        <v>0</v>
      </c>
      <c r="BF132" s="155">
        <f>IF(N132="snížená",J132,0)</f>
        <v>0</v>
      </c>
      <c r="BG132" s="155">
        <f>IF(N132="zákl. přenesená",J132,0)</f>
        <v>0</v>
      </c>
      <c r="BH132" s="155">
        <f>IF(N132="sníž. přenesená",J132,0)</f>
        <v>0</v>
      </c>
      <c r="BI132" s="155">
        <f>IF(N132="nulová",J132,0)</f>
        <v>0</v>
      </c>
      <c r="BJ132" s="18" t="s">
        <v>82</v>
      </c>
      <c r="BK132" s="155">
        <f>ROUND(I132*H132,2)</f>
        <v>0</v>
      </c>
      <c r="BL132" s="18" t="s">
        <v>121</v>
      </c>
      <c r="BM132" s="154" t="s">
        <v>133</v>
      </c>
    </row>
    <row r="133" spans="2:51" s="13" customFormat="1" ht="12">
      <c r="B133" s="156"/>
      <c r="D133" s="157" t="s">
        <v>123</v>
      </c>
      <c r="E133" s="158" t="s">
        <v>1</v>
      </c>
      <c r="F133" s="159" t="s">
        <v>134</v>
      </c>
      <c r="H133" s="158" t="s">
        <v>1</v>
      </c>
      <c r="L133" s="156"/>
      <c r="M133" s="160"/>
      <c r="N133" s="161"/>
      <c r="O133" s="161"/>
      <c r="P133" s="161"/>
      <c r="Q133" s="161"/>
      <c r="R133" s="161"/>
      <c r="S133" s="161"/>
      <c r="T133" s="162"/>
      <c r="AT133" s="158" t="s">
        <v>123</v>
      </c>
      <c r="AU133" s="158" t="s">
        <v>84</v>
      </c>
      <c r="AV133" s="13" t="s">
        <v>82</v>
      </c>
      <c r="AW133" s="13" t="s">
        <v>32</v>
      </c>
      <c r="AX133" s="13" t="s">
        <v>75</v>
      </c>
      <c r="AY133" s="158" t="s">
        <v>115</v>
      </c>
    </row>
    <row r="134" spans="2:51" s="14" customFormat="1" ht="12">
      <c r="B134" s="163"/>
      <c r="D134" s="157" t="s">
        <v>123</v>
      </c>
      <c r="E134" s="164" t="s">
        <v>1</v>
      </c>
      <c r="F134" s="165" t="s">
        <v>306</v>
      </c>
      <c r="H134" s="166">
        <v>76.8</v>
      </c>
      <c r="L134" s="163"/>
      <c r="M134" s="167"/>
      <c r="N134" s="168"/>
      <c r="O134" s="168"/>
      <c r="P134" s="168"/>
      <c r="Q134" s="168"/>
      <c r="R134" s="168"/>
      <c r="S134" s="168"/>
      <c r="T134" s="169"/>
      <c r="AT134" s="164" t="s">
        <v>123</v>
      </c>
      <c r="AU134" s="164" t="s">
        <v>84</v>
      </c>
      <c r="AV134" s="14" t="s">
        <v>84</v>
      </c>
      <c r="AW134" s="14" t="s">
        <v>32</v>
      </c>
      <c r="AX134" s="14" t="s">
        <v>75</v>
      </c>
      <c r="AY134" s="164" t="s">
        <v>115</v>
      </c>
    </row>
    <row r="135" spans="2:51" s="15" customFormat="1" ht="12">
      <c r="B135" s="170"/>
      <c r="D135" s="157" t="s">
        <v>123</v>
      </c>
      <c r="E135" s="171" t="s">
        <v>1</v>
      </c>
      <c r="F135" s="172" t="s">
        <v>125</v>
      </c>
      <c r="H135" s="173">
        <v>76.8</v>
      </c>
      <c r="L135" s="170"/>
      <c r="M135" s="174"/>
      <c r="N135" s="175"/>
      <c r="O135" s="175"/>
      <c r="P135" s="175"/>
      <c r="Q135" s="175"/>
      <c r="R135" s="175"/>
      <c r="S135" s="175"/>
      <c r="T135" s="176"/>
      <c r="AT135" s="171" t="s">
        <v>123</v>
      </c>
      <c r="AU135" s="171" t="s">
        <v>84</v>
      </c>
      <c r="AV135" s="15" t="s">
        <v>121</v>
      </c>
      <c r="AW135" s="15" t="s">
        <v>32</v>
      </c>
      <c r="AX135" s="15" t="s">
        <v>82</v>
      </c>
      <c r="AY135" s="171" t="s">
        <v>115</v>
      </c>
    </row>
    <row r="136" spans="1:65" s="2" customFormat="1" ht="22.5" customHeight="1">
      <c r="A136" s="30"/>
      <c r="B136" s="142"/>
      <c r="C136" s="143" t="s">
        <v>121</v>
      </c>
      <c r="D136" s="143" t="s">
        <v>117</v>
      </c>
      <c r="E136" s="144" t="s">
        <v>135</v>
      </c>
      <c r="F136" s="145" t="s">
        <v>136</v>
      </c>
      <c r="G136" s="146" t="s">
        <v>132</v>
      </c>
      <c r="H136" s="147">
        <v>180.25</v>
      </c>
      <c r="I136" s="148">
        <v>0</v>
      </c>
      <c r="J136" s="148">
        <f>ROUND(I136*H136,2)</f>
        <v>0</v>
      </c>
      <c r="K136" s="149"/>
      <c r="L136" s="31"/>
      <c r="M136" s="150" t="s">
        <v>1</v>
      </c>
      <c r="N136" s="151" t="s">
        <v>40</v>
      </c>
      <c r="O136" s="152">
        <v>0.617</v>
      </c>
      <c r="P136" s="152">
        <f>O136*H136</f>
        <v>111.21424999999999</v>
      </c>
      <c r="Q136" s="152">
        <v>0.00825</v>
      </c>
      <c r="R136" s="152">
        <f>Q136*H136</f>
        <v>1.4870625000000002</v>
      </c>
      <c r="S136" s="152">
        <v>0</v>
      </c>
      <c r="T136" s="153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54" t="s">
        <v>121</v>
      </c>
      <c r="AT136" s="154" t="s">
        <v>117</v>
      </c>
      <c r="AU136" s="154" t="s">
        <v>84</v>
      </c>
      <c r="AY136" s="18" t="s">
        <v>115</v>
      </c>
      <c r="BE136" s="155">
        <f>IF(N136="základní",J136,0)</f>
        <v>0</v>
      </c>
      <c r="BF136" s="155">
        <f>IF(N136="snížená",J136,0)</f>
        <v>0</v>
      </c>
      <c r="BG136" s="155">
        <f>IF(N136="zákl. přenesená",J136,0)</f>
        <v>0</v>
      </c>
      <c r="BH136" s="155">
        <f>IF(N136="sníž. přenesená",J136,0)</f>
        <v>0</v>
      </c>
      <c r="BI136" s="155">
        <f>IF(N136="nulová",J136,0)</f>
        <v>0</v>
      </c>
      <c r="BJ136" s="18" t="s">
        <v>82</v>
      </c>
      <c r="BK136" s="155">
        <f>ROUND(I136*H136,2)</f>
        <v>0</v>
      </c>
      <c r="BL136" s="18" t="s">
        <v>121</v>
      </c>
      <c r="BM136" s="154" t="s">
        <v>137</v>
      </c>
    </row>
    <row r="137" spans="2:51" s="13" customFormat="1" ht="12">
      <c r="B137" s="156"/>
      <c r="D137" s="157" t="s">
        <v>123</v>
      </c>
      <c r="E137" s="158" t="s">
        <v>1</v>
      </c>
      <c r="F137" s="159" t="s">
        <v>129</v>
      </c>
      <c r="H137" s="158" t="s">
        <v>1</v>
      </c>
      <c r="L137" s="156"/>
      <c r="M137" s="160"/>
      <c r="N137" s="161"/>
      <c r="O137" s="161"/>
      <c r="P137" s="161"/>
      <c r="Q137" s="161"/>
      <c r="R137" s="161"/>
      <c r="S137" s="161"/>
      <c r="T137" s="162"/>
      <c r="AT137" s="158" t="s">
        <v>123</v>
      </c>
      <c r="AU137" s="158" t="s">
        <v>84</v>
      </c>
      <c r="AV137" s="13" t="s">
        <v>82</v>
      </c>
      <c r="AW137" s="13" t="s">
        <v>32</v>
      </c>
      <c r="AX137" s="13" t="s">
        <v>75</v>
      </c>
      <c r="AY137" s="158" t="s">
        <v>115</v>
      </c>
    </row>
    <row r="138" spans="2:51" s="14" customFormat="1" ht="12">
      <c r="B138" s="163"/>
      <c r="D138" s="157" t="s">
        <v>123</v>
      </c>
      <c r="E138" s="164" t="s">
        <v>1</v>
      </c>
      <c r="F138" s="165" t="s">
        <v>309</v>
      </c>
      <c r="H138" s="166">
        <v>180.25</v>
      </c>
      <c r="L138" s="163"/>
      <c r="M138" s="167"/>
      <c r="N138" s="168"/>
      <c r="O138" s="168"/>
      <c r="P138" s="168"/>
      <c r="Q138" s="168"/>
      <c r="R138" s="168"/>
      <c r="S138" s="168"/>
      <c r="T138" s="169"/>
      <c r="AT138" s="164" t="s">
        <v>123</v>
      </c>
      <c r="AU138" s="164" t="s">
        <v>84</v>
      </c>
      <c r="AV138" s="14" t="s">
        <v>84</v>
      </c>
      <c r="AW138" s="14" t="s">
        <v>32</v>
      </c>
      <c r="AX138" s="14" t="s">
        <v>75</v>
      </c>
      <c r="AY138" s="164" t="s">
        <v>115</v>
      </c>
    </row>
    <row r="139" spans="2:51" s="15" customFormat="1" ht="12">
      <c r="B139" s="170"/>
      <c r="D139" s="157" t="s">
        <v>123</v>
      </c>
      <c r="E139" s="171" t="s">
        <v>1</v>
      </c>
      <c r="F139" s="172" t="s">
        <v>125</v>
      </c>
      <c r="H139" s="173">
        <v>180.25</v>
      </c>
      <c r="L139" s="170"/>
      <c r="M139" s="174"/>
      <c r="N139" s="175"/>
      <c r="O139" s="175"/>
      <c r="P139" s="175"/>
      <c r="Q139" s="175"/>
      <c r="R139" s="175"/>
      <c r="S139" s="175"/>
      <c r="T139" s="176"/>
      <c r="AT139" s="171" t="s">
        <v>123</v>
      </c>
      <c r="AU139" s="171" t="s">
        <v>84</v>
      </c>
      <c r="AV139" s="15" t="s">
        <v>121</v>
      </c>
      <c r="AW139" s="15" t="s">
        <v>32</v>
      </c>
      <c r="AX139" s="15" t="s">
        <v>82</v>
      </c>
      <c r="AY139" s="171" t="s">
        <v>115</v>
      </c>
    </row>
    <row r="140" spans="1:65" s="2" customFormat="1" ht="24" customHeight="1">
      <c r="A140" s="30"/>
      <c r="B140" s="142"/>
      <c r="C140" s="143" t="s">
        <v>138</v>
      </c>
      <c r="D140" s="143" t="s">
        <v>117</v>
      </c>
      <c r="E140" s="144" t="s">
        <v>139</v>
      </c>
      <c r="F140" s="145" t="s">
        <v>140</v>
      </c>
      <c r="G140" s="146" t="s">
        <v>132</v>
      </c>
      <c r="H140" s="147">
        <v>9.64</v>
      </c>
      <c r="I140" s="148">
        <v>0</v>
      </c>
      <c r="J140" s="148">
        <f>ROUND(I140*H140,2)</f>
        <v>0</v>
      </c>
      <c r="K140" s="149"/>
      <c r="L140" s="31"/>
      <c r="M140" s="150" t="s">
        <v>1</v>
      </c>
      <c r="N140" s="151" t="s">
        <v>40</v>
      </c>
      <c r="O140" s="152">
        <v>3.937</v>
      </c>
      <c r="P140" s="152">
        <f>O140*H140</f>
        <v>37.95268</v>
      </c>
      <c r="Q140" s="152">
        <v>0</v>
      </c>
      <c r="R140" s="152">
        <f>Q140*H140</f>
        <v>0</v>
      </c>
      <c r="S140" s="152">
        <v>0</v>
      </c>
      <c r="T140" s="153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4" t="s">
        <v>121</v>
      </c>
      <c r="AT140" s="154" t="s">
        <v>117</v>
      </c>
      <c r="AU140" s="154" t="s">
        <v>84</v>
      </c>
      <c r="AY140" s="18" t="s">
        <v>115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8" t="s">
        <v>82</v>
      </c>
      <c r="BK140" s="155">
        <f>ROUND(I140*H140,2)</f>
        <v>0</v>
      </c>
      <c r="BL140" s="18" t="s">
        <v>121</v>
      </c>
      <c r="BM140" s="154" t="s">
        <v>141</v>
      </c>
    </row>
    <row r="141" spans="2:51" s="13" customFormat="1" ht="12">
      <c r="B141" s="156"/>
      <c r="D141" s="157" t="s">
        <v>123</v>
      </c>
      <c r="E141" s="158" t="s">
        <v>1</v>
      </c>
      <c r="F141" s="159" t="s">
        <v>142</v>
      </c>
      <c r="H141" s="158" t="s">
        <v>1</v>
      </c>
      <c r="L141" s="156"/>
      <c r="M141" s="160"/>
      <c r="N141" s="161"/>
      <c r="O141" s="161"/>
      <c r="P141" s="161"/>
      <c r="Q141" s="161"/>
      <c r="R141" s="161"/>
      <c r="S141" s="161"/>
      <c r="T141" s="162"/>
      <c r="AT141" s="158" t="s">
        <v>123</v>
      </c>
      <c r="AU141" s="158" t="s">
        <v>84</v>
      </c>
      <c r="AV141" s="13" t="s">
        <v>82</v>
      </c>
      <c r="AW141" s="13" t="s">
        <v>32</v>
      </c>
      <c r="AX141" s="13" t="s">
        <v>75</v>
      </c>
      <c r="AY141" s="158" t="s">
        <v>115</v>
      </c>
    </row>
    <row r="142" spans="2:51" s="14" customFormat="1" ht="12">
      <c r="B142" s="163"/>
      <c r="D142" s="157" t="s">
        <v>123</v>
      </c>
      <c r="E142" s="164" t="s">
        <v>1</v>
      </c>
      <c r="F142" s="165" t="s">
        <v>310</v>
      </c>
      <c r="H142" s="166">
        <v>3.64</v>
      </c>
      <c r="L142" s="163"/>
      <c r="M142" s="167"/>
      <c r="N142" s="168"/>
      <c r="O142" s="168"/>
      <c r="P142" s="168"/>
      <c r="Q142" s="168"/>
      <c r="R142" s="168"/>
      <c r="S142" s="168"/>
      <c r="T142" s="169"/>
      <c r="AT142" s="164" t="s">
        <v>123</v>
      </c>
      <c r="AU142" s="164" t="s">
        <v>84</v>
      </c>
      <c r="AV142" s="14" t="s">
        <v>84</v>
      </c>
      <c r="AW142" s="14" t="s">
        <v>32</v>
      </c>
      <c r="AX142" s="14" t="s">
        <v>75</v>
      </c>
      <c r="AY142" s="164" t="s">
        <v>115</v>
      </c>
    </row>
    <row r="143" spans="2:51" s="13" customFormat="1" ht="12">
      <c r="B143" s="156"/>
      <c r="D143" s="157" t="s">
        <v>123</v>
      </c>
      <c r="E143" s="158" t="s">
        <v>1</v>
      </c>
      <c r="F143" s="159" t="s">
        <v>143</v>
      </c>
      <c r="H143" s="158" t="s">
        <v>1</v>
      </c>
      <c r="L143" s="156"/>
      <c r="M143" s="160"/>
      <c r="N143" s="161"/>
      <c r="O143" s="161"/>
      <c r="P143" s="161"/>
      <c r="Q143" s="161"/>
      <c r="R143" s="161"/>
      <c r="S143" s="161"/>
      <c r="T143" s="162"/>
      <c r="AT143" s="158" t="s">
        <v>123</v>
      </c>
      <c r="AU143" s="158" t="s">
        <v>84</v>
      </c>
      <c r="AV143" s="13" t="s">
        <v>82</v>
      </c>
      <c r="AW143" s="13" t="s">
        <v>32</v>
      </c>
      <c r="AX143" s="13" t="s">
        <v>75</v>
      </c>
      <c r="AY143" s="158" t="s">
        <v>115</v>
      </c>
    </row>
    <row r="144" spans="2:51" s="14" customFormat="1" ht="12">
      <c r="B144" s="163"/>
      <c r="D144" s="157" t="s">
        <v>123</v>
      </c>
      <c r="E144" s="164" t="s">
        <v>1</v>
      </c>
      <c r="F144" s="165" t="s">
        <v>311</v>
      </c>
      <c r="H144" s="166">
        <v>6</v>
      </c>
      <c r="L144" s="163"/>
      <c r="M144" s="167"/>
      <c r="N144" s="168"/>
      <c r="O144" s="168"/>
      <c r="P144" s="168"/>
      <c r="Q144" s="168"/>
      <c r="R144" s="168"/>
      <c r="S144" s="168"/>
      <c r="T144" s="169"/>
      <c r="AT144" s="164" t="s">
        <v>123</v>
      </c>
      <c r="AU144" s="164" t="s">
        <v>84</v>
      </c>
      <c r="AV144" s="14" t="s">
        <v>84</v>
      </c>
      <c r="AW144" s="14" t="s">
        <v>32</v>
      </c>
      <c r="AX144" s="14" t="s">
        <v>75</v>
      </c>
      <c r="AY144" s="164" t="s">
        <v>115</v>
      </c>
    </row>
    <row r="145" spans="2:51" s="15" customFormat="1" ht="12">
      <c r="B145" s="170"/>
      <c r="D145" s="157" t="s">
        <v>123</v>
      </c>
      <c r="E145" s="171" t="s">
        <v>1</v>
      </c>
      <c r="F145" s="172" t="s">
        <v>125</v>
      </c>
      <c r="H145" s="173">
        <v>9.64</v>
      </c>
      <c r="L145" s="170"/>
      <c r="M145" s="174"/>
      <c r="N145" s="175"/>
      <c r="O145" s="175"/>
      <c r="P145" s="175"/>
      <c r="Q145" s="175"/>
      <c r="R145" s="175"/>
      <c r="S145" s="175"/>
      <c r="T145" s="176"/>
      <c r="AT145" s="171" t="s">
        <v>123</v>
      </c>
      <c r="AU145" s="171" t="s">
        <v>84</v>
      </c>
      <c r="AV145" s="15" t="s">
        <v>121</v>
      </c>
      <c r="AW145" s="15" t="s">
        <v>32</v>
      </c>
      <c r="AX145" s="15" t="s">
        <v>82</v>
      </c>
      <c r="AY145" s="171" t="s">
        <v>115</v>
      </c>
    </row>
    <row r="146" spans="1:65" s="2" customFormat="1" ht="21.4" customHeight="1">
      <c r="A146" s="30"/>
      <c r="B146" s="142"/>
      <c r="C146" s="143" t="s">
        <v>144</v>
      </c>
      <c r="D146" s="143" t="s">
        <v>117</v>
      </c>
      <c r="E146" s="144" t="s">
        <v>145</v>
      </c>
      <c r="F146" s="145" t="s">
        <v>146</v>
      </c>
      <c r="G146" s="146" t="s">
        <v>132</v>
      </c>
      <c r="H146" s="147">
        <v>180.25</v>
      </c>
      <c r="I146" s="148">
        <v>0</v>
      </c>
      <c r="J146" s="148">
        <f>ROUND(I146*H146,2)</f>
        <v>0</v>
      </c>
      <c r="K146" s="149"/>
      <c r="L146" s="31"/>
      <c r="M146" s="150" t="s">
        <v>1</v>
      </c>
      <c r="N146" s="151" t="s">
        <v>40</v>
      </c>
      <c r="O146" s="152">
        <v>0.484</v>
      </c>
      <c r="P146" s="152">
        <f>O146*H146</f>
        <v>87.241</v>
      </c>
      <c r="Q146" s="152">
        <v>0</v>
      </c>
      <c r="R146" s="152">
        <f>Q146*H146</f>
        <v>0</v>
      </c>
      <c r="S146" s="152">
        <v>0</v>
      </c>
      <c r="T146" s="153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54" t="s">
        <v>121</v>
      </c>
      <c r="AT146" s="154" t="s">
        <v>117</v>
      </c>
      <c r="AU146" s="154" t="s">
        <v>84</v>
      </c>
      <c r="AY146" s="18" t="s">
        <v>115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8" t="s">
        <v>82</v>
      </c>
      <c r="BK146" s="155">
        <f>ROUND(I146*H146,2)</f>
        <v>0</v>
      </c>
      <c r="BL146" s="18" t="s">
        <v>121</v>
      </c>
      <c r="BM146" s="154" t="s">
        <v>147</v>
      </c>
    </row>
    <row r="147" spans="1:65" s="2" customFormat="1" ht="21.4" customHeight="1">
      <c r="A147" s="30"/>
      <c r="B147" s="142"/>
      <c r="C147" s="143" t="s">
        <v>148</v>
      </c>
      <c r="D147" s="143" t="s">
        <v>117</v>
      </c>
      <c r="E147" s="144" t="s">
        <v>149</v>
      </c>
      <c r="F147" s="145" t="s">
        <v>150</v>
      </c>
      <c r="G147" s="146" t="s">
        <v>132</v>
      </c>
      <c r="H147" s="147">
        <v>257.05</v>
      </c>
      <c r="I147" s="148">
        <v>0</v>
      </c>
      <c r="J147" s="148">
        <f>ROUND(I147*H147,2)</f>
        <v>0</v>
      </c>
      <c r="K147" s="149"/>
      <c r="L147" s="31"/>
      <c r="M147" s="150" t="s">
        <v>1</v>
      </c>
      <c r="N147" s="151" t="s">
        <v>40</v>
      </c>
      <c r="O147" s="152">
        <v>0.106</v>
      </c>
      <c r="P147" s="152">
        <f>O147*H147</f>
        <v>27.2473</v>
      </c>
      <c r="Q147" s="152">
        <v>0</v>
      </c>
      <c r="R147" s="152">
        <f>Q147*H147</f>
        <v>0</v>
      </c>
      <c r="S147" s="152">
        <v>0</v>
      </c>
      <c r="T147" s="153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54" t="s">
        <v>121</v>
      </c>
      <c r="AT147" s="154" t="s">
        <v>117</v>
      </c>
      <c r="AU147" s="154" t="s">
        <v>84</v>
      </c>
      <c r="AY147" s="18" t="s">
        <v>115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8" t="s">
        <v>82</v>
      </c>
      <c r="BK147" s="155">
        <f>ROUND(I147*H147,2)</f>
        <v>0</v>
      </c>
      <c r="BL147" s="18" t="s">
        <v>121</v>
      </c>
      <c r="BM147" s="154" t="s">
        <v>151</v>
      </c>
    </row>
    <row r="148" spans="1:65" s="2" customFormat="1" ht="31.9" customHeight="1">
      <c r="A148" s="30"/>
      <c r="B148" s="142"/>
      <c r="C148" s="143" t="s">
        <v>152</v>
      </c>
      <c r="D148" s="143" t="s">
        <v>117</v>
      </c>
      <c r="E148" s="144" t="s">
        <v>153</v>
      </c>
      <c r="F148" s="145" t="s">
        <v>154</v>
      </c>
      <c r="G148" s="146" t="s">
        <v>132</v>
      </c>
      <c r="H148" s="147">
        <v>2570.5</v>
      </c>
      <c r="I148" s="148">
        <v>0</v>
      </c>
      <c r="J148" s="148">
        <f>ROUND(I148*H148,2)</f>
        <v>0</v>
      </c>
      <c r="K148" s="149"/>
      <c r="L148" s="31"/>
      <c r="M148" s="150" t="s">
        <v>1</v>
      </c>
      <c r="N148" s="151" t="s">
        <v>40</v>
      </c>
      <c r="O148" s="152">
        <v>0.005</v>
      </c>
      <c r="P148" s="152">
        <f>O148*H148</f>
        <v>12.852500000000001</v>
      </c>
      <c r="Q148" s="152">
        <v>0</v>
      </c>
      <c r="R148" s="152">
        <f>Q148*H148</f>
        <v>0</v>
      </c>
      <c r="S148" s="152">
        <v>0</v>
      </c>
      <c r="T148" s="153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54" t="s">
        <v>121</v>
      </c>
      <c r="AT148" s="154" t="s">
        <v>117</v>
      </c>
      <c r="AU148" s="154" t="s">
        <v>84</v>
      </c>
      <c r="AY148" s="18" t="s">
        <v>115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8" t="s">
        <v>82</v>
      </c>
      <c r="BK148" s="155">
        <f>ROUND(I148*H148,2)</f>
        <v>0</v>
      </c>
      <c r="BL148" s="18" t="s">
        <v>121</v>
      </c>
      <c r="BM148" s="154" t="s">
        <v>155</v>
      </c>
    </row>
    <row r="149" spans="1:65" s="2" customFormat="1" ht="15" customHeight="1">
      <c r="A149" s="30"/>
      <c r="B149" s="142"/>
      <c r="C149" s="143" t="s">
        <v>156</v>
      </c>
      <c r="D149" s="143" t="s">
        <v>117</v>
      </c>
      <c r="E149" s="144" t="s">
        <v>157</v>
      </c>
      <c r="F149" s="145" t="s">
        <v>158</v>
      </c>
      <c r="G149" s="146" t="s">
        <v>132</v>
      </c>
      <c r="H149" s="147">
        <v>86.44</v>
      </c>
      <c r="I149" s="148">
        <v>0</v>
      </c>
      <c r="J149" s="148">
        <f>ROUND(I149*H149,2)</f>
        <v>0</v>
      </c>
      <c r="K149" s="149"/>
      <c r="L149" s="31"/>
      <c r="M149" s="150" t="s">
        <v>1</v>
      </c>
      <c r="N149" s="151" t="s">
        <v>40</v>
      </c>
      <c r="O149" s="152">
        <v>0.009</v>
      </c>
      <c r="P149" s="152">
        <f>O149*H149</f>
        <v>0.7779599999999999</v>
      </c>
      <c r="Q149" s="152">
        <v>0</v>
      </c>
      <c r="R149" s="152">
        <f>Q149*H149</f>
        <v>0</v>
      </c>
      <c r="S149" s="152">
        <v>0</v>
      </c>
      <c r="T149" s="153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54" t="s">
        <v>121</v>
      </c>
      <c r="AT149" s="154" t="s">
        <v>117</v>
      </c>
      <c r="AU149" s="154" t="s">
        <v>84</v>
      </c>
      <c r="AY149" s="18" t="s">
        <v>115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8" t="s">
        <v>82</v>
      </c>
      <c r="BK149" s="155">
        <f>ROUND(I149*H149,2)</f>
        <v>0</v>
      </c>
      <c r="BL149" s="18" t="s">
        <v>121</v>
      </c>
      <c r="BM149" s="154" t="s">
        <v>159</v>
      </c>
    </row>
    <row r="150" spans="2:51" s="13" customFormat="1" ht="12">
      <c r="B150" s="156"/>
      <c r="D150" s="157" t="s">
        <v>123</v>
      </c>
      <c r="E150" s="158" t="s">
        <v>1</v>
      </c>
      <c r="F150" s="159" t="s">
        <v>312</v>
      </c>
      <c r="H150" s="158" t="s">
        <v>1</v>
      </c>
      <c r="L150" s="156"/>
      <c r="M150" s="160"/>
      <c r="N150" s="161"/>
      <c r="O150" s="161"/>
      <c r="P150" s="161"/>
      <c r="Q150" s="161"/>
      <c r="R150" s="161"/>
      <c r="S150" s="161"/>
      <c r="T150" s="162"/>
      <c r="AT150" s="158" t="s">
        <v>123</v>
      </c>
      <c r="AU150" s="158" t="s">
        <v>84</v>
      </c>
      <c r="AV150" s="13" t="s">
        <v>82</v>
      </c>
      <c r="AW150" s="13" t="s">
        <v>32</v>
      </c>
      <c r="AX150" s="13" t="s">
        <v>75</v>
      </c>
      <c r="AY150" s="158" t="s">
        <v>115</v>
      </c>
    </row>
    <row r="151" spans="2:51" s="14" customFormat="1" ht="12">
      <c r="B151" s="163"/>
      <c r="D151" s="157" t="s">
        <v>123</v>
      </c>
      <c r="E151" s="164" t="s">
        <v>1</v>
      </c>
      <c r="F151" s="165" t="s">
        <v>313</v>
      </c>
      <c r="H151" s="166">
        <v>86.44</v>
      </c>
      <c r="L151" s="163"/>
      <c r="M151" s="167"/>
      <c r="N151" s="168"/>
      <c r="O151" s="168"/>
      <c r="P151" s="168"/>
      <c r="Q151" s="168"/>
      <c r="R151" s="168"/>
      <c r="S151" s="168"/>
      <c r="T151" s="169"/>
      <c r="AT151" s="164" t="s">
        <v>123</v>
      </c>
      <c r="AU151" s="164" t="s">
        <v>84</v>
      </c>
      <c r="AV151" s="14" t="s">
        <v>84</v>
      </c>
      <c r="AW151" s="14" t="s">
        <v>32</v>
      </c>
      <c r="AX151" s="14" t="s">
        <v>75</v>
      </c>
      <c r="AY151" s="164" t="s">
        <v>115</v>
      </c>
    </row>
    <row r="152" spans="2:51" s="15" customFormat="1" ht="12">
      <c r="B152" s="170"/>
      <c r="D152" s="157" t="s">
        <v>123</v>
      </c>
      <c r="E152" s="171" t="s">
        <v>1</v>
      </c>
      <c r="F152" s="172" t="s">
        <v>125</v>
      </c>
      <c r="H152" s="173">
        <v>86.44</v>
      </c>
      <c r="L152" s="170"/>
      <c r="M152" s="174"/>
      <c r="N152" s="175"/>
      <c r="O152" s="175"/>
      <c r="P152" s="175"/>
      <c r="Q152" s="175"/>
      <c r="R152" s="175"/>
      <c r="S152" s="175"/>
      <c r="T152" s="176"/>
      <c r="AT152" s="171" t="s">
        <v>123</v>
      </c>
      <c r="AU152" s="171" t="s">
        <v>84</v>
      </c>
      <c r="AV152" s="15" t="s">
        <v>121</v>
      </c>
      <c r="AW152" s="15" t="s">
        <v>32</v>
      </c>
      <c r="AX152" s="15" t="s">
        <v>82</v>
      </c>
      <c r="AY152" s="171" t="s">
        <v>115</v>
      </c>
    </row>
    <row r="153" spans="1:65" s="2" customFormat="1" ht="21.4" customHeight="1">
      <c r="A153" s="30"/>
      <c r="B153" s="142"/>
      <c r="C153" s="143" t="s">
        <v>160</v>
      </c>
      <c r="D153" s="143" t="s">
        <v>117</v>
      </c>
      <c r="E153" s="144" t="s">
        <v>161</v>
      </c>
      <c r="F153" s="145" t="s">
        <v>162</v>
      </c>
      <c r="G153" s="146" t="s">
        <v>163</v>
      </c>
      <c r="H153" s="147">
        <v>138.304</v>
      </c>
      <c r="I153" s="148">
        <v>0</v>
      </c>
      <c r="J153" s="148">
        <f>ROUND(I153*H153,2)</f>
        <v>0</v>
      </c>
      <c r="K153" s="149"/>
      <c r="L153" s="31"/>
      <c r="M153" s="150" t="s">
        <v>1</v>
      </c>
      <c r="N153" s="151" t="s">
        <v>40</v>
      </c>
      <c r="O153" s="152">
        <v>0</v>
      </c>
      <c r="P153" s="152">
        <f>O153*H153</f>
        <v>0</v>
      </c>
      <c r="Q153" s="152">
        <v>0</v>
      </c>
      <c r="R153" s="152">
        <f>Q153*H153</f>
        <v>0</v>
      </c>
      <c r="S153" s="152">
        <v>0</v>
      </c>
      <c r="T153" s="153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4" t="s">
        <v>121</v>
      </c>
      <c r="AT153" s="154" t="s">
        <v>117</v>
      </c>
      <c r="AU153" s="154" t="s">
        <v>84</v>
      </c>
      <c r="AY153" s="18" t="s">
        <v>115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82</v>
      </c>
      <c r="BK153" s="155">
        <f>ROUND(I153*H153,2)</f>
        <v>0</v>
      </c>
      <c r="BL153" s="18" t="s">
        <v>121</v>
      </c>
      <c r="BM153" s="154" t="s">
        <v>164</v>
      </c>
    </row>
    <row r="154" spans="2:51" s="14" customFormat="1" ht="12">
      <c r="B154" s="163"/>
      <c r="D154" s="157" t="s">
        <v>123</v>
      </c>
      <c r="E154" s="164" t="s">
        <v>1</v>
      </c>
      <c r="F154" s="165" t="s">
        <v>314</v>
      </c>
      <c r="H154" s="166">
        <v>138.304</v>
      </c>
      <c r="L154" s="163"/>
      <c r="M154" s="167"/>
      <c r="N154" s="168"/>
      <c r="O154" s="168"/>
      <c r="P154" s="168"/>
      <c r="Q154" s="168"/>
      <c r="R154" s="168"/>
      <c r="S154" s="168"/>
      <c r="T154" s="169"/>
      <c r="AT154" s="164" t="s">
        <v>123</v>
      </c>
      <c r="AU154" s="164" t="s">
        <v>84</v>
      </c>
      <c r="AV154" s="14" t="s">
        <v>84</v>
      </c>
      <c r="AW154" s="14" t="s">
        <v>32</v>
      </c>
      <c r="AX154" s="14" t="s">
        <v>75</v>
      </c>
      <c r="AY154" s="164" t="s">
        <v>115</v>
      </c>
    </row>
    <row r="155" spans="2:51" s="15" customFormat="1" ht="12">
      <c r="B155" s="170"/>
      <c r="D155" s="157" t="s">
        <v>123</v>
      </c>
      <c r="E155" s="171" t="s">
        <v>1</v>
      </c>
      <c r="F155" s="172" t="s">
        <v>125</v>
      </c>
      <c r="H155" s="173">
        <v>138.304</v>
      </c>
      <c r="L155" s="170"/>
      <c r="M155" s="174"/>
      <c r="N155" s="175"/>
      <c r="O155" s="175"/>
      <c r="P155" s="175"/>
      <c r="Q155" s="175"/>
      <c r="R155" s="175"/>
      <c r="S155" s="175"/>
      <c r="T155" s="176"/>
      <c r="AT155" s="171" t="s">
        <v>123</v>
      </c>
      <c r="AU155" s="171" t="s">
        <v>84</v>
      </c>
      <c r="AV155" s="15" t="s">
        <v>121</v>
      </c>
      <c r="AW155" s="15" t="s">
        <v>32</v>
      </c>
      <c r="AX155" s="15" t="s">
        <v>82</v>
      </c>
      <c r="AY155" s="171" t="s">
        <v>115</v>
      </c>
    </row>
    <row r="156" spans="1:65" s="2" customFormat="1" ht="21.4" customHeight="1">
      <c r="A156" s="30"/>
      <c r="B156" s="142"/>
      <c r="C156" s="143" t="s">
        <v>165</v>
      </c>
      <c r="D156" s="143" t="s">
        <v>117</v>
      </c>
      <c r="E156" s="144" t="s">
        <v>166</v>
      </c>
      <c r="F156" s="145" t="s">
        <v>167</v>
      </c>
      <c r="G156" s="146" t="s">
        <v>132</v>
      </c>
      <c r="H156" s="147">
        <v>4.44</v>
      </c>
      <c r="I156" s="148">
        <v>0</v>
      </c>
      <c r="J156" s="148">
        <f>ROUND(I156*H156,2)</f>
        <v>0</v>
      </c>
      <c r="K156" s="149"/>
      <c r="L156" s="31"/>
      <c r="M156" s="150" t="s">
        <v>1</v>
      </c>
      <c r="N156" s="151" t="s">
        <v>40</v>
      </c>
      <c r="O156" s="152">
        <v>0.299</v>
      </c>
      <c r="P156" s="152">
        <f>O156*H156</f>
        <v>1.32756</v>
      </c>
      <c r="Q156" s="152">
        <v>0</v>
      </c>
      <c r="R156" s="152">
        <f>Q156*H156</f>
        <v>0</v>
      </c>
      <c r="S156" s="152">
        <v>0</v>
      </c>
      <c r="T156" s="153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54" t="s">
        <v>121</v>
      </c>
      <c r="AT156" s="154" t="s">
        <v>117</v>
      </c>
      <c r="AU156" s="154" t="s">
        <v>84</v>
      </c>
      <c r="AY156" s="18" t="s">
        <v>115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8" t="s">
        <v>82</v>
      </c>
      <c r="BK156" s="155">
        <f>ROUND(I156*H156,2)</f>
        <v>0</v>
      </c>
      <c r="BL156" s="18" t="s">
        <v>121</v>
      </c>
      <c r="BM156" s="154" t="s">
        <v>168</v>
      </c>
    </row>
    <row r="157" spans="2:51" s="13" customFormat="1" ht="12">
      <c r="B157" s="156"/>
      <c r="D157" s="157" t="s">
        <v>123</v>
      </c>
      <c r="E157" s="158" t="s">
        <v>1</v>
      </c>
      <c r="F157" s="159" t="s">
        <v>142</v>
      </c>
      <c r="H157" s="158" t="s">
        <v>1</v>
      </c>
      <c r="L157" s="156"/>
      <c r="M157" s="160"/>
      <c r="N157" s="161"/>
      <c r="O157" s="161"/>
      <c r="P157" s="161"/>
      <c r="Q157" s="161"/>
      <c r="R157" s="161"/>
      <c r="S157" s="161"/>
      <c r="T157" s="162"/>
      <c r="AT157" s="158" t="s">
        <v>123</v>
      </c>
      <c r="AU157" s="158" t="s">
        <v>84</v>
      </c>
      <c r="AV157" s="13" t="s">
        <v>82</v>
      </c>
      <c r="AW157" s="13" t="s">
        <v>32</v>
      </c>
      <c r="AX157" s="13" t="s">
        <v>75</v>
      </c>
      <c r="AY157" s="158" t="s">
        <v>115</v>
      </c>
    </row>
    <row r="158" spans="2:51" s="14" customFormat="1" ht="12">
      <c r="B158" s="163"/>
      <c r="D158" s="157" t="s">
        <v>123</v>
      </c>
      <c r="E158" s="164" t="s">
        <v>1</v>
      </c>
      <c r="F158" s="165" t="s">
        <v>315</v>
      </c>
      <c r="H158" s="166">
        <v>1.56</v>
      </c>
      <c r="L158" s="163"/>
      <c r="M158" s="167"/>
      <c r="N158" s="168"/>
      <c r="O158" s="168"/>
      <c r="P158" s="168"/>
      <c r="Q158" s="168"/>
      <c r="R158" s="168"/>
      <c r="S158" s="168"/>
      <c r="T158" s="169"/>
      <c r="AT158" s="164" t="s">
        <v>123</v>
      </c>
      <c r="AU158" s="164" t="s">
        <v>84</v>
      </c>
      <c r="AV158" s="14" t="s">
        <v>84</v>
      </c>
      <c r="AW158" s="14" t="s">
        <v>32</v>
      </c>
      <c r="AX158" s="14" t="s">
        <v>75</v>
      </c>
      <c r="AY158" s="164" t="s">
        <v>115</v>
      </c>
    </row>
    <row r="159" spans="2:51" s="13" customFormat="1" ht="12">
      <c r="B159" s="156"/>
      <c r="D159" s="157" t="s">
        <v>123</v>
      </c>
      <c r="E159" s="158" t="s">
        <v>1</v>
      </c>
      <c r="F159" s="159" t="s">
        <v>143</v>
      </c>
      <c r="H159" s="158" t="s">
        <v>1</v>
      </c>
      <c r="L159" s="156"/>
      <c r="M159" s="160"/>
      <c r="N159" s="161"/>
      <c r="O159" s="161"/>
      <c r="P159" s="161"/>
      <c r="Q159" s="161"/>
      <c r="R159" s="161"/>
      <c r="S159" s="161"/>
      <c r="T159" s="162"/>
      <c r="AT159" s="158" t="s">
        <v>123</v>
      </c>
      <c r="AU159" s="158" t="s">
        <v>84</v>
      </c>
      <c r="AV159" s="13" t="s">
        <v>82</v>
      </c>
      <c r="AW159" s="13" t="s">
        <v>32</v>
      </c>
      <c r="AX159" s="13" t="s">
        <v>75</v>
      </c>
      <c r="AY159" s="158" t="s">
        <v>115</v>
      </c>
    </row>
    <row r="160" spans="2:51" s="14" customFormat="1" ht="12">
      <c r="B160" s="163"/>
      <c r="D160" s="157" t="s">
        <v>123</v>
      </c>
      <c r="E160" s="164" t="s">
        <v>1</v>
      </c>
      <c r="F160" s="165" t="s">
        <v>316</v>
      </c>
      <c r="H160" s="166">
        <v>2.88</v>
      </c>
      <c r="L160" s="163"/>
      <c r="M160" s="167"/>
      <c r="N160" s="168"/>
      <c r="O160" s="168"/>
      <c r="P160" s="168"/>
      <c r="Q160" s="168"/>
      <c r="R160" s="168"/>
      <c r="S160" s="168"/>
      <c r="T160" s="169"/>
      <c r="AT160" s="164" t="s">
        <v>123</v>
      </c>
      <c r="AU160" s="164" t="s">
        <v>84</v>
      </c>
      <c r="AV160" s="14" t="s">
        <v>84</v>
      </c>
      <c r="AW160" s="14" t="s">
        <v>32</v>
      </c>
      <c r="AX160" s="14" t="s">
        <v>75</v>
      </c>
      <c r="AY160" s="164" t="s">
        <v>115</v>
      </c>
    </row>
    <row r="161" spans="2:51" s="15" customFormat="1" ht="12">
      <c r="B161" s="170"/>
      <c r="D161" s="157" t="s">
        <v>123</v>
      </c>
      <c r="E161" s="171" t="s">
        <v>1</v>
      </c>
      <c r="F161" s="172" t="s">
        <v>125</v>
      </c>
      <c r="H161" s="173">
        <v>4.44</v>
      </c>
      <c r="L161" s="170"/>
      <c r="M161" s="174"/>
      <c r="N161" s="175"/>
      <c r="O161" s="175"/>
      <c r="P161" s="175"/>
      <c r="Q161" s="175"/>
      <c r="R161" s="175"/>
      <c r="S161" s="175"/>
      <c r="T161" s="176"/>
      <c r="AT161" s="171" t="s">
        <v>123</v>
      </c>
      <c r="AU161" s="171" t="s">
        <v>84</v>
      </c>
      <c r="AV161" s="15" t="s">
        <v>121</v>
      </c>
      <c r="AW161" s="15" t="s">
        <v>32</v>
      </c>
      <c r="AX161" s="15" t="s">
        <v>82</v>
      </c>
      <c r="AY161" s="171" t="s">
        <v>115</v>
      </c>
    </row>
    <row r="162" spans="1:65" s="2" customFormat="1" ht="21.4" customHeight="1">
      <c r="A162" s="30"/>
      <c r="B162" s="142"/>
      <c r="C162" s="143" t="s">
        <v>169</v>
      </c>
      <c r="D162" s="143" t="s">
        <v>117</v>
      </c>
      <c r="E162" s="144" t="s">
        <v>170</v>
      </c>
      <c r="F162" s="145" t="s">
        <v>171</v>
      </c>
      <c r="G162" s="146" t="s">
        <v>172</v>
      </c>
      <c r="H162" s="147">
        <v>512</v>
      </c>
      <c r="I162" s="148">
        <v>0</v>
      </c>
      <c r="J162" s="148">
        <f>ROUND(I162*H162,2)</f>
        <v>0</v>
      </c>
      <c r="K162" s="149"/>
      <c r="L162" s="31"/>
      <c r="M162" s="150" t="s">
        <v>1</v>
      </c>
      <c r="N162" s="151" t="s">
        <v>40</v>
      </c>
      <c r="O162" s="152">
        <v>0.087</v>
      </c>
      <c r="P162" s="152">
        <f>O162*H162</f>
        <v>44.544</v>
      </c>
      <c r="Q162" s="152">
        <v>0</v>
      </c>
      <c r="R162" s="152">
        <f>Q162*H162</f>
        <v>0</v>
      </c>
      <c r="S162" s="152">
        <v>0</v>
      </c>
      <c r="T162" s="153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4" t="s">
        <v>121</v>
      </c>
      <c r="AT162" s="154" t="s">
        <v>117</v>
      </c>
      <c r="AU162" s="154" t="s">
        <v>84</v>
      </c>
      <c r="AY162" s="18" t="s">
        <v>115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8" t="s">
        <v>82</v>
      </c>
      <c r="BK162" s="155">
        <f>ROUND(I162*H162,2)</f>
        <v>0</v>
      </c>
      <c r="BL162" s="18" t="s">
        <v>121</v>
      </c>
      <c r="BM162" s="154" t="s">
        <v>173</v>
      </c>
    </row>
    <row r="163" spans="2:51" s="13" customFormat="1" ht="12">
      <c r="B163" s="156"/>
      <c r="D163" s="157" t="s">
        <v>123</v>
      </c>
      <c r="E163" s="158" t="s">
        <v>1</v>
      </c>
      <c r="F163" s="159" t="s">
        <v>174</v>
      </c>
      <c r="H163" s="158" t="s">
        <v>1</v>
      </c>
      <c r="L163" s="156"/>
      <c r="M163" s="160"/>
      <c r="N163" s="161"/>
      <c r="O163" s="161"/>
      <c r="P163" s="161"/>
      <c r="Q163" s="161"/>
      <c r="R163" s="161"/>
      <c r="S163" s="161"/>
      <c r="T163" s="162"/>
      <c r="AT163" s="158" t="s">
        <v>123</v>
      </c>
      <c r="AU163" s="158" t="s">
        <v>84</v>
      </c>
      <c r="AV163" s="13" t="s">
        <v>82</v>
      </c>
      <c r="AW163" s="13" t="s">
        <v>32</v>
      </c>
      <c r="AX163" s="13" t="s">
        <v>75</v>
      </c>
      <c r="AY163" s="158" t="s">
        <v>115</v>
      </c>
    </row>
    <row r="164" spans="2:51" s="14" customFormat="1" ht="12">
      <c r="B164" s="163"/>
      <c r="D164" s="157" t="s">
        <v>123</v>
      </c>
      <c r="E164" s="164" t="s">
        <v>1</v>
      </c>
      <c r="F164" s="165">
        <v>512</v>
      </c>
      <c r="H164" s="166">
        <v>512</v>
      </c>
      <c r="L164" s="163"/>
      <c r="M164" s="167"/>
      <c r="N164" s="168"/>
      <c r="O164" s="168"/>
      <c r="P164" s="168"/>
      <c r="Q164" s="168"/>
      <c r="R164" s="168"/>
      <c r="S164" s="168"/>
      <c r="T164" s="169"/>
      <c r="AT164" s="164" t="s">
        <v>123</v>
      </c>
      <c r="AU164" s="164" t="s">
        <v>84</v>
      </c>
      <c r="AV164" s="14" t="s">
        <v>84</v>
      </c>
      <c r="AW164" s="14" t="s">
        <v>32</v>
      </c>
      <c r="AX164" s="14" t="s">
        <v>75</v>
      </c>
      <c r="AY164" s="164" t="s">
        <v>115</v>
      </c>
    </row>
    <row r="165" spans="2:51" s="15" customFormat="1" ht="12">
      <c r="B165" s="170"/>
      <c r="D165" s="157" t="s">
        <v>123</v>
      </c>
      <c r="E165" s="171" t="s">
        <v>1</v>
      </c>
      <c r="F165" s="172" t="s">
        <v>125</v>
      </c>
      <c r="H165" s="173">
        <v>512</v>
      </c>
      <c r="L165" s="170"/>
      <c r="M165" s="174"/>
      <c r="N165" s="175"/>
      <c r="O165" s="175"/>
      <c r="P165" s="175"/>
      <c r="Q165" s="175"/>
      <c r="R165" s="175"/>
      <c r="S165" s="175"/>
      <c r="T165" s="176"/>
      <c r="AT165" s="171" t="s">
        <v>123</v>
      </c>
      <c r="AU165" s="171" t="s">
        <v>84</v>
      </c>
      <c r="AV165" s="15" t="s">
        <v>121</v>
      </c>
      <c r="AW165" s="15" t="s">
        <v>32</v>
      </c>
      <c r="AX165" s="15" t="s">
        <v>82</v>
      </c>
      <c r="AY165" s="171" t="s">
        <v>115</v>
      </c>
    </row>
    <row r="166" spans="1:65" s="2" customFormat="1" ht="15" customHeight="1">
      <c r="A166" s="30"/>
      <c r="B166" s="142"/>
      <c r="C166" s="177" t="s">
        <v>175</v>
      </c>
      <c r="D166" s="177" t="s">
        <v>176</v>
      </c>
      <c r="E166" s="178" t="s">
        <v>177</v>
      </c>
      <c r="F166" s="179" t="s">
        <v>178</v>
      </c>
      <c r="G166" s="180" t="s">
        <v>179</v>
      </c>
      <c r="H166" s="181">
        <v>12.76</v>
      </c>
      <c r="I166" s="182">
        <v>0</v>
      </c>
      <c r="J166" s="182">
        <f>ROUND(I166*H166,2)</f>
        <v>0</v>
      </c>
      <c r="K166" s="183"/>
      <c r="L166" s="184"/>
      <c r="M166" s="185" t="s">
        <v>1</v>
      </c>
      <c r="N166" s="186" t="s">
        <v>40</v>
      </c>
      <c r="O166" s="152">
        <v>0</v>
      </c>
      <c r="P166" s="152">
        <f>O166*H166</f>
        <v>0</v>
      </c>
      <c r="Q166" s="152">
        <v>0.001</v>
      </c>
      <c r="R166" s="152">
        <f>Q166*H166</f>
        <v>0.01276</v>
      </c>
      <c r="S166" s="152">
        <v>0</v>
      </c>
      <c r="T166" s="153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54" t="s">
        <v>152</v>
      </c>
      <c r="AT166" s="154" t="s">
        <v>176</v>
      </c>
      <c r="AU166" s="154" t="s">
        <v>84</v>
      </c>
      <c r="AY166" s="18" t="s">
        <v>115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8" t="s">
        <v>82</v>
      </c>
      <c r="BK166" s="155">
        <f>ROUND(I166*H166,2)</f>
        <v>0</v>
      </c>
      <c r="BL166" s="18" t="s">
        <v>121</v>
      </c>
      <c r="BM166" s="154" t="s">
        <v>180</v>
      </c>
    </row>
    <row r="167" spans="1:65" s="2" customFormat="1" ht="15" customHeight="1">
      <c r="A167" s="30"/>
      <c r="B167" s="142"/>
      <c r="C167" s="143" t="s">
        <v>181</v>
      </c>
      <c r="D167" s="143" t="s">
        <v>117</v>
      </c>
      <c r="E167" s="144" t="s">
        <v>182</v>
      </c>
      <c r="F167" s="145" t="s">
        <v>183</v>
      </c>
      <c r="G167" s="146" t="s">
        <v>172</v>
      </c>
      <c r="H167" s="147">
        <v>512</v>
      </c>
      <c r="I167" s="148">
        <v>0</v>
      </c>
      <c r="J167" s="148">
        <f>ROUND(I167*H167,2)</f>
        <v>0</v>
      </c>
      <c r="K167" s="149"/>
      <c r="L167" s="31"/>
      <c r="M167" s="150" t="s">
        <v>1</v>
      </c>
      <c r="N167" s="151" t="s">
        <v>40</v>
      </c>
      <c r="O167" s="152">
        <v>0.232</v>
      </c>
      <c r="P167" s="152">
        <f>O167*H167</f>
        <v>118.784</v>
      </c>
      <c r="Q167" s="152">
        <v>0</v>
      </c>
      <c r="R167" s="152">
        <f>Q167*H167</f>
        <v>0</v>
      </c>
      <c r="S167" s="152">
        <v>0</v>
      </c>
      <c r="T167" s="153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54" t="s">
        <v>121</v>
      </c>
      <c r="AT167" s="154" t="s">
        <v>117</v>
      </c>
      <c r="AU167" s="154" t="s">
        <v>84</v>
      </c>
      <c r="AY167" s="18" t="s">
        <v>115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82</v>
      </c>
      <c r="BK167" s="155">
        <f>ROUND(I167*H167,2)</f>
        <v>0</v>
      </c>
      <c r="BL167" s="18" t="s">
        <v>121</v>
      </c>
      <c r="BM167" s="154" t="s">
        <v>184</v>
      </c>
    </row>
    <row r="168" spans="2:51" s="13" customFormat="1" ht="12">
      <c r="B168" s="156"/>
      <c r="D168" s="157" t="s">
        <v>123</v>
      </c>
      <c r="E168" s="158" t="s">
        <v>1</v>
      </c>
      <c r="F168" s="159" t="s">
        <v>174</v>
      </c>
      <c r="H168" s="158" t="s">
        <v>1</v>
      </c>
      <c r="L168" s="156"/>
      <c r="M168" s="160"/>
      <c r="N168" s="161"/>
      <c r="O168" s="161"/>
      <c r="P168" s="161"/>
      <c r="Q168" s="161"/>
      <c r="R168" s="161"/>
      <c r="S168" s="161"/>
      <c r="T168" s="162"/>
      <c r="AT168" s="158" t="s">
        <v>123</v>
      </c>
      <c r="AU168" s="158" t="s">
        <v>84</v>
      </c>
      <c r="AV168" s="13" t="s">
        <v>82</v>
      </c>
      <c r="AW168" s="13" t="s">
        <v>32</v>
      </c>
      <c r="AX168" s="13" t="s">
        <v>75</v>
      </c>
      <c r="AY168" s="158" t="s">
        <v>115</v>
      </c>
    </row>
    <row r="169" spans="2:51" s="14" customFormat="1" ht="12">
      <c r="B169" s="163"/>
      <c r="D169" s="157" t="s">
        <v>123</v>
      </c>
      <c r="E169" s="164" t="s">
        <v>1</v>
      </c>
      <c r="F169" s="165">
        <v>512</v>
      </c>
      <c r="H169" s="166">
        <v>512</v>
      </c>
      <c r="L169" s="163"/>
      <c r="M169" s="167"/>
      <c r="N169" s="168"/>
      <c r="O169" s="168"/>
      <c r="P169" s="168"/>
      <c r="Q169" s="168"/>
      <c r="R169" s="168"/>
      <c r="S169" s="168"/>
      <c r="T169" s="169"/>
      <c r="AT169" s="164" t="s">
        <v>123</v>
      </c>
      <c r="AU169" s="164" t="s">
        <v>84</v>
      </c>
      <c r="AV169" s="14" t="s">
        <v>84</v>
      </c>
      <c r="AW169" s="14" t="s">
        <v>32</v>
      </c>
      <c r="AX169" s="14" t="s">
        <v>75</v>
      </c>
      <c r="AY169" s="164" t="s">
        <v>115</v>
      </c>
    </row>
    <row r="170" spans="2:51" s="15" customFormat="1" ht="12">
      <c r="B170" s="170"/>
      <c r="D170" s="157" t="s">
        <v>123</v>
      </c>
      <c r="E170" s="171" t="s">
        <v>1</v>
      </c>
      <c r="F170" s="172" t="s">
        <v>125</v>
      </c>
      <c r="H170" s="173">
        <v>512</v>
      </c>
      <c r="L170" s="170"/>
      <c r="M170" s="174"/>
      <c r="N170" s="175"/>
      <c r="O170" s="175"/>
      <c r="P170" s="175"/>
      <c r="Q170" s="175"/>
      <c r="R170" s="175"/>
      <c r="S170" s="175"/>
      <c r="T170" s="176"/>
      <c r="AT170" s="171" t="s">
        <v>123</v>
      </c>
      <c r="AU170" s="171" t="s">
        <v>84</v>
      </c>
      <c r="AV170" s="15" t="s">
        <v>121</v>
      </c>
      <c r="AW170" s="15" t="s">
        <v>32</v>
      </c>
      <c r="AX170" s="15" t="s">
        <v>82</v>
      </c>
      <c r="AY170" s="171" t="s">
        <v>115</v>
      </c>
    </row>
    <row r="171" spans="1:65" s="2" customFormat="1" ht="21.4" customHeight="1">
      <c r="A171" s="30"/>
      <c r="B171" s="142"/>
      <c r="C171" s="143" t="s">
        <v>8</v>
      </c>
      <c r="D171" s="143" t="s">
        <v>117</v>
      </c>
      <c r="E171" s="144" t="s">
        <v>185</v>
      </c>
      <c r="F171" s="145" t="s">
        <v>186</v>
      </c>
      <c r="G171" s="146" t="s">
        <v>172</v>
      </c>
      <c r="H171" s="147">
        <v>512</v>
      </c>
      <c r="I171" s="148">
        <v>0</v>
      </c>
      <c r="J171" s="148">
        <f>ROUND(I171*H171,2)</f>
        <v>0</v>
      </c>
      <c r="K171" s="149"/>
      <c r="L171" s="31"/>
      <c r="M171" s="150" t="s">
        <v>1</v>
      </c>
      <c r="N171" s="151" t="s">
        <v>40</v>
      </c>
      <c r="O171" s="152">
        <v>0.263</v>
      </c>
      <c r="P171" s="152">
        <f>O171*H171</f>
        <v>134.656</v>
      </c>
      <c r="Q171" s="152">
        <v>0</v>
      </c>
      <c r="R171" s="152">
        <f>Q171*H171</f>
        <v>0</v>
      </c>
      <c r="S171" s="152">
        <v>0</v>
      </c>
      <c r="T171" s="153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54" t="s">
        <v>121</v>
      </c>
      <c r="AT171" s="154" t="s">
        <v>117</v>
      </c>
      <c r="AU171" s="154" t="s">
        <v>84</v>
      </c>
      <c r="AY171" s="18" t="s">
        <v>115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82</v>
      </c>
      <c r="BK171" s="155">
        <f>ROUND(I171*H171,2)</f>
        <v>0</v>
      </c>
      <c r="BL171" s="18" t="s">
        <v>121</v>
      </c>
      <c r="BM171" s="154" t="s">
        <v>187</v>
      </c>
    </row>
    <row r="172" spans="2:51" s="13" customFormat="1" ht="12">
      <c r="B172" s="156"/>
      <c r="D172" s="157" t="s">
        <v>123</v>
      </c>
      <c r="E172" s="158" t="s">
        <v>1</v>
      </c>
      <c r="F172" s="159" t="s">
        <v>174</v>
      </c>
      <c r="H172" s="158" t="s">
        <v>1</v>
      </c>
      <c r="L172" s="156"/>
      <c r="M172" s="160"/>
      <c r="N172" s="161"/>
      <c r="O172" s="161"/>
      <c r="P172" s="161"/>
      <c r="Q172" s="161"/>
      <c r="R172" s="161"/>
      <c r="S172" s="161"/>
      <c r="T172" s="162"/>
      <c r="AT172" s="158" t="s">
        <v>123</v>
      </c>
      <c r="AU172" s="158" t="s">
        <v>84</v>
      </c>
      <c r="AV172" s="13" t="s">
        <v>82</v>
      </c>
      <c r="AW172" s="13" t="s">
        <v>32</v>
      </c>
      <c r="AX172" s="13" t="s">
        <v>75</v>
      </c>
      <c r="AY172" s="158" t="s">
        <v>115</v>
      </c>
    </row>
    <row r="173" spans="2:51" s="14" customFormat="1" ht="12">
      <c r="B173" s="163"/>
      <c r="D173" s="157" t="s">
        <v>123</v>
      </c>
      <c r="E173" s="164" t="s">
        <v>1</v>
      </c>
      <c r="F173" s="165">
        <v>512</v>
      </c>
      <c r="H173" s="166">
        <v>512</v>
      </c>
      <c r="L173" s="163"/>
      <c r="M173" s="167"/>
      <c r="N173" s="168"/>
      <c r="O173" s="168"/>
      <c r="P173" s="168"/>
      <c r="Q173" s="168"/>
      <c r="R173" s="168"/>
      <c r="S173" s="168"/>
      <c r="T173" s="169"/>
      <c r="AT173" s="164" t="s">
        <v>123</v>
      </c>
      <c r="AU173" s="164" t="s">
        <v>84</v>
      </c>
      <c r="AV173" s="14" t="s">
        <v>84</v>
      </c>
      <c r="AW173" s="14" t="s">
        <v>32</v>
      </c>
      <c r="AX173" s="14" t="s">
        <v>75</v>
      </c>
      <c r="AY173" s="164" t="s">
        <v>115</v>
      </c>
    </row>
    <row r="174" spans="2:51" s="15" customFormat="1" ht="12">
      <c r="B174" s="170"/>
      <c r="D174" s="157" t="s">
        <v>123</v>
      </c>
      <c r="E174" s="171" t="s">
        <v>1</v>
      </c>
      <c r="F174" s="172" t="s">
        <v>125</v>
      </c>
      <c r="H174" s="173">
        <v>512</v>
      </c>
      <c r="L174" s="170"/>
      <c r="M174" s="174"/>
      <c r="N174" s="175"/>
      <c r="O174" s="175"/>
      <c r="P174" s="175"/>
      <c r="Q174" s="175"/>
      <c r="R174" s="175"/>
      <c r="S174" s="175"/>
      <c r="T174" s="176"/>
      <c r="AT174" s="171" t="s">
        <v>123</v>
      </c>
      <c r="AU174" s="171" t="s">
        <v>84</v>
      </c>
      <c r="AV174" s="15" t="s">
        <v>121</v>
      </c>
      <c r="AW174" s="15" t="s">
        <v>32</v>
      </c>
      <c r="AX174" s="15" t="s">
        <v>82</v>
      </c>
      <c r="AY174" s="171" t="s">
        <v>115</v>
      </c>
    </row>
    <row r="175" spans="1:65" s="2" customFormat="1" ht="15" customHeight="1">
      <c r="A175" s="30"/>
      <c r="B175" s="142"/>
      <c r="C175" s="177" t="s">
        <v>188</v>
      </c>
      <c r="D175" s="177" t="s">
        <v>176</v>
      </c>
      <c r="E175" s="178" t="s">
        <v>189</v>
      </c>
      <c r="F175" s="179" t="s">
        <v>190</v>
      </c>
      <c r="G175" s="180" t="s">
        <v>163</v>
      </c>
      <c r="H175" s="181">
        <v>122.88</v>
      </c>
      <c r="I175" s="182">
        <v>0</v>
      </c>
      <c r="J175" s="182">
        <f>ROUND(I175*H175,2)</f>
        <v>0</v>
      </c>
      <c r="K175" s="183"/>
      <c r="L175" s="184"/>
      <c r="M175" s="185" t="s">
        <v>1</v>
      </c>
      <c r="N175" s="186" t="s">
        <v>40</v>
      </c>
      <c r="O175" s="152">
        <v>0</v>
      </c>
      <c r="P175" s="152">
        <f>O175*H175</f>
        <v>0</v>
      </c>
      <c r="Q175" s="152">
        <v>0.001</v>
      </c>
      <c r="R175" s="152">
        <f>Q175*H175</f>
        <v>0.12288</v>
      </c>
      <c r="S175" s="152">
        <v>0</v>
      </c>
      <c r="T175" s="153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4" t="s">
        <v>152</v>
      </c>
      <c r="AT175" s="154" t="s">
        <v>176</v>
      </c>
      <c r="AU175" s="154" t="s">
        <v>84</v>
      </c>
      <c r="AY175" s="18" t="s">
        <v>115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8" t="s">
        <v>82</v>
      </c>
      <c r="BK175" s="155">
        <f>ROUND(I175*H175,2)</f>
        <v>0</v>
      </c>
      <c r="BL175" s="18" t="s">
        <v>121</v>
      </c>
      <c r="BM175" s="154" t="s">
        <v>191</v>
      </c>
    </row>
    <row r="176" spans="2:51" s="13" customFormat="1" ht="12">
      <c r="B176" s="156"/>
      <c r="D176" s="157" t="s">
        <v>123</v>
      </c>
      <c r="E176" s="158" t="s">
        <v>1</v>
      </c>
      <c r="F176" s="159" t="s">
        <v>174</v>
      </c>
      <c r="H176" s="158" t="s">
        <v>1</v>
      </c>
      <c r="L176" s="156"/>
      <c r="M176" s="160"/>
      <c r="N176" s="161"/>
      <c r="O176" s="161"/>
      <c r="P176" s="161"/>
      <c r="Q176" s="161"/>
      <c r="R176" s="161"/>
      <c r="S176" s="161"/>
      <c r="T176" s="162"/>
      <c r="AT176" s="158" t="s">
        <v>123</v>
      </c>
      <c r="AU176" s="158" t="s">
        <v>84</v>
      </c>
      <c r="AV176" s="13" t="s">
        <v>82</v>
      </c>
      <c r="AW176" s="13" t="s">
        <v>32</v>
      </c>
      <c r="AX176" s="13" t="s">
        <v>75</v>
      </c>
      <c r="AY176" s="158" t="s">
        <v>115</v>
      </c>
    </row>
    <row r="177" spans="2:51" s="14" customFormat="1" ht="12">
      <c r="B177" s="163"/>
      <c r="D177" s="157" t="s">
        <v>123</v>
      </c>
      <c r="E177" s="164" t="s">
        <v>1</v>
      </c>
      <c r="F177" s="165" t="s">
        <v>317</v>
      </c>
      <c r="H177" s="166">
        <v>122.88</v>
      </c>
      <c r="L177" s="163"/>
      <c r="M177" s="167"/>
      <c r="N177" s="168"/>
      <c r="O177" s="168"/>
      <c r="P177" s="168"/>
      <c r="Q177" s="168"/>
      <c r="R177" s="168"/>
      <c r="S177" s="168"/>
      <c r="T177" s="169"/>
      <c r="AT177" s="164" t="s">
        <v>123</v>
      </c>
      <c r="AU177" s="164" t="s">
        <v>84</v>
      </c>
      <c r="AV177" s="14" t="s">
        <v>84</v>
      </c>
      <c r="AW177" s="14" t="s">
        <v>32</v>
      </c>
      <c r="AX177" s="14" t="s">
        <v>75</v>
      </c>
      <c r="AY177" s="164" t="s">
        <v>115</v>
      </c>
    </row>
    <row r="178" spans="2:51" s="15" customFormat="1" ht="12">
      <c r="B178" s="170"/>
      <c r="D178" s="157" t="s">
        <v>123</v>
      </c>
      <c r="E178" s="171" t="s">
        <v>1</v>
      </c>
      <c r="F178" s="172" t="s">
        <v>125</v>
      </c>
      <c r="H178" s="173">
        <v>122.88</v>
      </c>
      <c r="L178" s="170"/>
      <c r="M178" s="174"/>
      <c r="N178" s="175"/>
      <c r="O178" s="175"/>
      <c r="P178" s="175"/>
      <c r="Q178" s="175"/>
      <c r="R178" s="175"/>
      <c r="S178" s="175"/>
      <c r="T178" s="176"/>
      <c r="AT178" s="171" t="s">
        <v>123</v>
      </c>
      <c r="AU178" s="171" t="s">
        <v>84</v>
      </c>
      <c r="AV178" s="15" t="s">
        <v>121</v>
      </c>
      <c r="AW178" s="15" t="s">
        <v>32</v>
      </c>
      <c r="AX178" s="15" t="s">
        <v>82</v>
      </c>
      <c r="AY178" s="171" t="s">
        <v>115</v>
      </c>
    </row>
    <row r="179" spans="1:65" s="2" customFormat="1" ht="21.4" customHeight="1">
      <c r="A179" s="30"/>
      <c r="B179" s="142"/>
      <c r="C179" s="143" t="s">
        <v>192</v>
      </c>
      <c r="D179" s="143" t="s">
        <v>117</v>
      </c>
      <c r="E179" s="144" t="s">
        <v>193</v>
      </c>
      <c r="F179" s="145" t="s">
        <v>194</v>
      </c>
      <c r="G179" s="146" t="s">
        <v>195</v>
      </c>
      <c r="H179" s="147">
        <v>90</v>
      </c>
      <c r="I179" s="148">
        <v>0</v>
      </c>
      <c r="J179" s="148">
        <f>ROUND(I179*H179,2)</f>
        <v>0</v>
      </c>
      <c r="K179" s="149"/>
      <c r="L179" s="31"/>
      <c r="M179" s="150" t="s">
        <v>1</v>
      </c>
      <c r="N179" s="151" t="s">
        <v>40</v>
      </c>
      <c r="O179" s="152">
        <v>0.133</v>
      </c>
      <c r="P179" s="152">
        <f>O179*H179</f>
        <v>11.97</v>
      </c>
      <c r="Q179" s="152">
        <v>0</v>
      </c>
      <c r="R179" s="152">
        <f>Q179*H179</f>
        <v>0</v>
      </c>
      <c r="S179" s="152">
        <v>0</v>
      </c>
      <c r="T179" s="153">
        <f>S179*H179</f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54" t="s">
        <v>121</v>
      </c>
      <c r="AT179" s="154" t="s">
        <v>117</v>
      </c>
      <c r="AU179" s="154" t="s">
        <v>84</v>
      </c>
      <c r="AY179" s="18" t="s">
        <v>115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8" t="s">
        <v>82</v>
      </c>
      <c r="BK179" s="155">
        <f>ROUND(I179*H179,2)</f>
        <v>0</v>
      </c>
      <c r="BL179" s="18" t="s">
        <v>121</v>
      </c>
      <c r="BM179" s="154" t="s">
        <v>196</v>
      </c>
    </row>
    <row r="180" spans="1:65" s="2" customFormat="1" ht="15" customHeight="1">
      <c r="A180" s="30"/>
      <c r="B180" s="142"/>
      <c r="C180" s="177" t="s">
        <v>197</v>
      </c>
      <c r="D180" s="177" t="s">
        <v>176</v>
      </c>
      <c r="E180" s="178" t="s">
        <v>198</v>
      </c>
      <c r="F180" s="179" t="s">
        <v>199</v>
      </c>
      <c r="G180" s="180" t="s">
        <v>200</v>
      </c>
      <c r="H180" s="181">
        <v>90</v>
      </c>
      <c r="I180" s="182">
        <v>0</v>
      </c>
      <c r="J180" s="182">
        <f>ROUND(I180*H180,2)</f>
        <v>0</v>
      </c>
      <c r="K180" s="183"/>
      <c r="L180" s="184"/>
      <c r="M180" s="185" t="s">
        <v>1</v>
      </c>
      <c r="N180" s="186" t="s">
        <v>40</v>
      </c>
      <c r="O180" s="152">
        <v>0</v>
      </c>
      <c r="P180" s="152">
        <f>O180*H180</f>
        <v>0</v>
      </c>
      <c r="Q180" s="152">
        <v>0.001</v>
      </c>
      <c r="R180" s="152">
        <f>Q180*H180</f>
        <v>0.09</v>
      </c>
      <c r="S180" s="152">
        <v>0</v>
      </c>
      <c r="T180" s="153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54" t="s">
        <v>152</v>
      </c>
      <c r="AT180" s="154" t="s">
        <v>176</v>
      </c>
      <c r="AU180" s="154" t="s">
        <v>84</v>
      </c>
      <c r="AY180" s="18" t="s">
        <v>115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82</v>
      </c>
      <c r="BK180" s="155">
        <f>ROUND(I180*H180,2)</f>
        <v>0</v>
      </c>
      <c r="BL180" s="18" t="s">
        <v>121</v>
      </c>
      <c r="BM180" s="154" t="s">
        <v>201</v>
      </c>
    </row>
    <row r="181" spans="1:65" s="2" customFormat="1" ht="15" customHeight="1">
      <c r="A181" s="30"/>
      <c r="B181" s="142"/>
      <c r="C181" s="143" t="s">
        <v>202</v>
      </c>
      <c r="D181" s="143" t="s">
        <v>117</v>
      </c>
      <c r="E181" s="144" t="s">
        <v>203</v>
      </c>
      <c r="F181" s="145" t="s">
        <v>204</v>
      </c>
      <c r="G181" s="146" t="s">
        <v>132</v>
      </c>
      <c r="H181" s="147">
        <v>76.8</v>
      </c>
      <c r="I181" s="148">
        <v>0</v>
      </c>
      <c r="J181" s="148">
        <f>ROUND(I181*H181,2)</f>
        <v>0</v>
      </c>
      <c r="K181" s="149"/>
      <c r="L181" s="31"/>
      <c r="M181" s="150" t="s">
        <v>1</v>
      </c>
      <c r="N181" s="151" t="s">
        <v>40</v>
      </c>
      <c r="O181" s="152">
        <v>0.261</v>
      </c>
      <c r="P181" s="152">
        <f>O181*H181</f>
        <v>20.0448</v>
      </c>
      <c r="Q181" s="152">
        <v>0</v>
      </c>
      <c r="R181" s="152">
        <f>Q181*H181</f>
        <v>0</v>
      </c>
      <c r="S181" s="152">
        <v>0</v>
      </c>
      <c r="T181" s="153">
        <f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54" t="s">
        <v>121</v>
      </c>
      <c r="AT181" s="154" t="s">
        <v>117</v>
      </c>
      <c r="AU181" s="154" t="s">
        <v>84</v>
      </c>
      <c r="AY181" s="18" t="s">
        <v>115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8" t="s">
        <v>82</v>
      </c>
      <c r="BK181" s="155">
        <f>ROUND(I181*H181,2)</f>
        <v>0</v>
      </c>
      <c r="BL181" s="18" t="s">
        <v>121</v>
      </c>
      <c r="BM181" s="154" t="s">
        <v>205</v>
      </c>
    </row>
    <row r="182" spans="2:51" s="13" customFormat="1" ht="12">
      <c r="B182" s="156"/>
      <c r="D182" s="157" t="s">
        <v>123</v>
      </c>
      <c r="E182" s="158" t="s">
        <v>1</v>
      </c>
      <c r="F182" s="159" t="s">
        <v>174</v>
      </c>
      <c r="H182" s="158" t="s">
        <v>1</v>
      </c>
      <c r="L182" s="156"/>
      <c r="M182" s="160"/>
      <c r="N182" s="161"/>
      <c r="O182" s="161"/>
      <c r="P182" s="161"/>
      <c r="Q182" s="161"/>
      <c r="R182" s="161"/>
      <c r="S182" s="161"/>
      <c r="T182" s="162"/>
      <c r="AT182" s="158" t="s">
        <v>123</v>
      </c>
      <c r="AU182" s="158" t="s">
        <v>84</v>
      </c>
      <c r="AV182" s="13" t="s">
        <v>82</v>
      </c>
      <c r="AW182" s="13" t="s">
        <v>32</v>
      </c>
      <c r="AX182" s="13" t="s">
        <v>75</v>
      </c>
      <c r="AY182" s="158" t="s">
        <v>115</v>
      </c>
    </row>
    <row r="183" spans="2:51" s="14" customFormat="1" ht="12">
      <c r="B183" s="163"/>
      <c r="D183" s="157" t="s">
        <v>123</v>
      </c>
      <c r="E183" s="164" t="s">
        <v>1</v>
      </c>
      <c r="F183" s="165" t="s">
        <v>306</v>
      </c>
      <c r="H183" s="166">
        <v>76.8</v>
      </c>
      <c r="L183" s="163"/>
      <c r="M183" s="167"/>
      <c r="N183" s="168"/>
      <c r="O183" s="168"/>
      <c r="P183" s="168"/>
      <c r="Q183" s="168"/>
      <c r="R183" s="168"/>
      <c r="S183" s="168"/>
      <c r="T183" s="169"/>
      <c r="AT183" s="164" t="s">
        <v>123</v>
      </c>
      <c r="AU183" s="164" t="s">
        <v>84</v>
      </c>
      <c r="AV183" s="14" t="s">
        <v>84</v>
      </c>
      <c r="AW183" s="14" t="s">
        <v>32</v>
      </c>
      <c r="AX183" s="14" t="s">
        <v>75</v>
      </c>
      <c r="AY183" s="164" t="s">
        <v>115</v>
      </c>
    </row>
    <row r="184" spans="2:51" s="15" customFormat="1" ht="12">
      <c r="B184" s="170"/>
      <c r="D184" s="157" t="s">
        <v>123</v>
      </c>
      <c r="E184" s="171" t="s">
        <v>1</v>
      </c>
      <c r="F184" s="172" t="s">
        <v>125</v>
      </c>
      <c r="H184" s="173">
        <v>76.8</v>
      </c>
      <c r="L184" s="170"/>
      <c r="M184" s="174"/>
      <c r="N184" s="175"/>
      <c r="O184" s="175"/>
      <c r="P184" s="175"/>
      <c r="Q184" s="175"/>
      <c r="R184" s="175"/>
      <c r="S184" s="175"/>
      <c r="T184" s="176"/>
      <c r="AT184" s="171" t="s">
        <v>123</v>
      </c>
      <c r="AU184" s="171" t="s">
        <v>84</v>
      </c>
      <c r="AV184" s="15" t="s">
        <v>121</v>
      </c>
      <c r="AW184" s="15" t="s">
        <v>32</v>
      </c>
      <c r="AX184" s="15" t="s">
        <v>82</v>
      </c>
      <c r="AY184" s="171" t="s">
        <v>115</v>
      </c>
    </row>
    <row r="185" spans="2:63" s="12" customFormat="1" ht="22.9" customHeight="1">
      <c r="B185" s="130"/>
      <c r="D185" s="131" t="s">
        <v>74</v>
      </c>
      <c r="E185" s="140" t="s">
        <v>84</v>
      </c>
      <c r="F185" s="140" t="s">
        <v>206</v>
      </c>
      <c r="J185" s="141">
        <f>BK185</f>
        <v>0</v>
      </c>
      <c r="L185" s="130"/>
      <c r="M185" s="134"/>
      <c r="N185" s="135"/>
      <c r="O185" s="135"/>
      <c r="P185" s="136">
        <f>SUM(P186:P210)</f>
        <v>54.234254</v>
      </c>
      <c r="Q185" s="135"/>
      <c r="R185" s="136">
        <f>SUM(R186:R210)</f>
        <v>10.731187580000002</v>
      </c>
      <c r="S185" s="135"/>
      <c r="T185" s="137">
        <f>SUM(T186:T210)</f>
        <v>0</v>
      </c>
      <c r="AR185" s="131" t="s">
        <v>82</v>
      </c>
      <c r="AT185" s="138" t="s">
        <v>74</v>
      </c>
      <c r="AU185" s="138" t="s">
        <v>82</v>
      </c>
      <c r="AY185" s="131" t="s">
        <v>115</v>
      </c>
      <c r="BK185" s="139">
        <f>SUM(BK186:BK210)</f>
        <v>0</v>
      </c>
    </row>
    <row r="186" spans="1:65" s="2" customFormat="1" ht="21.4" customHeight="1">
      <c r="A186" s="30"/>
      <c r="B186" s="142"/>
      <c r="C186" s="143" t="s">
        <v>207</v>
      </c>
      <c r="D186" s="143" t="s">
        <v>117</v>
      </c>
      <c r="E186" s="144" t="s">
        <v>208</v>
      </c>
      <c r="F186" s="145" t="s">
        <v>209</v>
      </c>
      <c r="G186" s="146" t="s">
        <v>172</v>
      </c>
      <c r="H186" s="147">
        <v>721</v>
      </c>
      <c r="I186" s="148">
        <v>0</v>
      </c>
      <c r="J186" s="148">
        <f>ROUND(I186*H186,2)</f>
        <v>0</v>
      </c>
      <c r="K186" s="149"/>
      <c r="L186" s="31"/>
      <c r="M186" s="150" t="s">
        <v>1</v>
      </c>
      <c r="N186" s="151" t="s">
        <v>40</v>
      </c>
      <c r="O186" s="152">
        <v>0.065</v>
      </c>
      <c r="P186" s="152">
        <f>O186*H186</f>
        <v>46.865</v>
      </c>
      <c r="Q186" s="152">
        <v>0.00022</v>
      </c>
      <c r="R186" s="152">
        <f>Q186*H186</f>
        <v>0.15862</v>
      </c>
      <c r="S186" s="152">
        <v>0</v>
      </c>
      <c r="T186" s="153">
        <f>S186*H186</f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54" t="s">
        <v>121</v>
      </c>
      <c r="AT186" s="154" t="s">
        <v>117</v>
      </c>
      <c r="AU186" s="154" t="s">
        <v>84</v>
      </c>
      <c r="AY186" s="18" t="s">
        <v>115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8" t="s">
        <v>82</v>
      </c>
      <c r="BK186" s="155">
        <f>ROUND(I186*H186,2)</f>
        <v>0</v>
      </c>
      <c r="BL186" s="18" t="s">
        <v>121</v>
      </c>
      <c r="BM186" s="154" t="s">
        <v>210</v>
      </c>
    </row>
    <row r="187" spans="2:51" s="13" customFormat="1" ht="12">
      <c r="B187" s="156"/>
      <c r="D187" s="157" t="s">
        <v>123</v>
      </c>
      <c r="E187" s="158" t="s">
        <v>1</v>
      </c>
      <c r="F187" s="159" t="s">
        <v>129</v>
      </c>
      <c r="H187" s="158" t="s">
        <v>1</v>
      </c>
      <c r="L187" s="156"/>
      <c r="M187" s="160"/>
      <c r="N187" s="161"/>
      <c r="O187" s="161"/>
      <c r="P187" s="161"/>
      <c r="Q187" s="161"/>
      <c r="R187" s="161"/>
      <c r="S187" s="161"/>
      <c r="T187" s="162"/>
      <c r="AT187" s="158" t="s">
        <v>123</v>
      </c>
      <c r="AU187" s="158" t="s">
        <v>84</v>
      </c>
      <c r="AV187" s="13" t="s">
        <v>82</v>
      </c>
      <c r="AW187" s="13" t="s">
        <v>32</v>
      </c>
      <c r="AX187" s="13" t="s">
        <v>75</v>
      </c>
      <c r="AY187" s="158" t="s">
        <v>115</v>
      </c>
    </row>
    <row r="188" spans="2:51" s="14" customFormat="1" ht="12">
      <c r="B188" s="163"/>
      <c r="D188" s="157" t="s">
        <v>123</v>
      </c>
      <c r="E188" s="164" t="s">
        <v>1</v>
      </c>
      <c r="F188" s="165">
        <v>721</v>
      </c>
      <c r="H188" s="166">
        <v>721</v>
      </c>
      <c r="L188" s="163"/>
      <c r="M188" s="167"/>
      <c r="N188" s="168"/>
      <c r="O188" s="168"/>
      <c r="P188" s="168"/>
      <c r="Q188" s="168"/>
      <c r="R188" s="168"/>
      <c r="S188" s="168"/>
      <c r="T188" s="169"/>
      <c r="AT188" s="164" t="s">
        <v>123</v>
      </c>
      <c r="AU188" s="164" t="s">
        <v>84</v>
      </c>
      <c r="AV188" s="14" t="s">
        <v>84</v>
      </c>
      <c r="AW188" s="14" t="s">
        <v>32</v>
      </c>
      <c r="AX188" s="14" t="s">
        <v>75</v>
      </c>
      <c r="AY188" s="164" t="s">
        <v>115</v>
      </c>
    </row>
    <row r="189" spans="2:51" s="15" customFormat="1" ht="12">
      <c r="B189" s="170"/>
      <c r="D189" s="157" t="s">
        <v>123</v>
      </c>
      <c r="E189" s="171" t="s">
        <v>1</v>
      </c>
      <c r="F189" s="172" t="s">
        <v>125</v>
      </c>
      <c r="H189" s="173">
        <v>721</v>
      </c>
      <c r="L189" s="170"/>
      <c r="M189" s="174"/>
      <c r="N189" s="175"/>
      <c r="O189" s="175"/>
      <c r="P189" s="175"/>
      <c r="Q189" s="175"/>
      <c r="R189" s="175"/>
      <c r="S189" s="175"/>
      <c r="T189" s="176"/>
      <c r="AT189" s="171" t="s">
        <v>123</v>
      </c>
      <c r="AU189" s="171" t="s">
        <v>84</v>
      </c>
      <c r="AV189" s="15" t="s">
        <v>121</v>
      </c>
      <c r="AW189" s="15" t="s">
        <v>32</v>
      </c>
      <c r="AX189" s="15" t="s">
        <v>82</v>
      </c>
      <c r="AY189" s="171" t="s">
        <v>115</v>
      </c>
    </row>
    <row r="190" spans="1:65" s="2" customFormat="1" ht="15" customHeight="1">
      <c r="A190" s="30"/>
      <c r="B190" s="142"/>
      <c r="C190" s="239" t="s">
        <v>7</v>
      </c>
      <c r="D190" s="239" t="s">
        <v>176</v>
      </c>
      <c r="E190" s="240" t="s">
        <v>211</v>
      </c>
      <c r="F190" s="241" t="s">
        <v>318</v>
      </c>
      <c r="G190" s="242" t="s">
        <v>172</v>
      </c>
      <c r="H190" s="243">
        <v>0</v>
      </c>
      <c r="I190" s="244">
        <v>0</v>
      </c>
      <c r="J190" s="244">
        <f>ROUND(I190*H190,2)</f>
        <v>0</v>
      </c>
      <c r="K190" s="183"/>
      <c r="L190" s="184"/>
      <c r="M190" s="185" t="s">
        <v>1</v>
      </c>
      <c r="N190" s="186" t="s">
        <v>40</v>
      </c>
      <c r="O190" s="152">
        <v>0</v>
      </c>
      <c r="P190" s="152">
        <f>O190*H190</f>
        <v>0</v>
      </c>
      <c r="Q190" s="152">
        <v>0.0001</v>
      </c>
      <c r="R190" s="152">
        <f>Q190*H190</f>
        <v>0</v>
      </c>
      <c r="S190" s="152">
        <v>0</v>
      </c>
      <c r="T190" s="153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54" t="s">
        <v>152</v>
      </c>
      <c r="AT190" s="154" t="s">
        <v>176</v>
      </c>
      <c r="AU190" s="154" t="s">
        <v>84</v>
      </c>
      <c r="AY190" s="18" t="s">
        <v>115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8" t="s">
        <v>82</v>
      </c>
      <c r="BK190" s="155">
        <f>ROUND(I190*H190,2)</f>
        <v>0</v>
      </c>
      <c r="BL190" s="18" t="s">
        <v>121</v>
      </c>
      <c r="BM190" s="154" t="s">
        <v>212</v>
      </c>
    </row>
    <row r="191" spans="2:51" s="14" customFormat="1" ht="12">
      <c r="B191" s="163"/>
      <c r="C191" s="245"/>
      <c r="D191" s="246" t="s">
        <v>123</v>
      </c>
      <c r="E191" s="247" t="s">
        <v>1</v>
      </c>
      <c r="F191" s="248">
        <v>0</v>
      </c>
      <c r="G191" s="245"/>
      <c r="H191" s="249">
        <v>0</v>
      </c>
      <c r="I191" s="245"/>
      <c r="J191" s="245"/>
      <c r="L191" s="163"/>
      <c r="M191" s="167"/>
      <c r="N191" s="168"/>
      <c r="O191" s="168"/>
      <c r="P191" s="168"/>
      <c r="Q191" s="168"/>
      <c r="R191" s="168"/>
      <c r="S191" s="168"/>
      <c r="T191" s="169"/>
      <c r="AT191" s="164" t="s">
        <v>123</v>
      </c>
      <c r="AU191" s="164" t="s">
        <v>84</v>
      </c>
      <c r="AV191" s="14" t="s">
        <v>84</v>
      </c>
      <c r="AW191" s="14" t="s">
        <v>32</v>
      </c>
      <c r="AX191" s="14" t="s">
        <v>75</v>
      </c>
      <c r="AY191" s="164" t="s">
        <v>115</v>
      </c>
    </row>
    <row r="192" spans="2:51" s="16" customFormat="1" ht="12">
      <c r="B192" s="187"/>
      <c r="C192" s="245"/>
      <c r="D192" s="246" t="s">
        <v>123</v>
      </c>
      <c r="E192" s="247" t="s">
        <v>1</v>
      </c>
      <c r="F192" s="248" t="s">
        <v>213</v>
      </c>
      <c r="G192" s="245"/>
      <c r="H192" s="249">
        <v>0</v>
      </c>
      <c r="I192" s="245"/>
      <c r="J192" s="245"/>
      <c r="L192" s="187"/>
      <c r="M192" s="191"/>
      <c r="N192" s="192"/>
      <c r="O192" s="192"/>
      <c r="P192" s="192"/>
      <c r="Q192" s="192"/>
      <c r="R192" s="192"/>
      <c r="S192" s="192"/>
      <c r="T192" s="193"/>
      <c r="AT192" s="188" t="s">
        <v>123</v>
      </c>
      <c r="AU192" s="188" t="s">
        <v>84</v>
      </c>
      <c r="AV192" s="16" t="s">
        <v>13</v>
      </c>
      <c r="AW192" s="16" t="s">
        <v>32</v>
      </c>
      <c r="AX192" s="16" t="s">
        <v>75</v>
      </c>
      <c r="AY192" s="188" t="s">
        <v>115</v>
      </c>
    </row>
    <row r="193" spans="2:51" s="14" customFormat="1" ht="12">
      <c r="B193" s="163"/>
      <c r="C193" s="245"/>
      <c r="D193" s="246" t="s">
        <v>123</v>
      </c>
      <c r="E193" s="247" t="s">
        <v>1</v>
      </c>
      <c r="F193" s="248">
        <v>0</v>
      </c>
      <c r="G193" s="245"/>
      <c r="H193" s="249">
        <v>0</v>
      </c>
      <c r="I193" s="245"/>
      <c r="J193" s="245"/>
      <c r="L193" s="163"/>
      <c r="M193" s="167"/>
      <c r="N193" s="168"/>
      <c r="O193" s="168"/>
      <c r="P193" s="168"/>
      <c r="Q193" s="168"/>
      <c r="R193" s="168"/>
      <c r="S193" s="168"/>
      <c r="T193" s="169"/>
      <c r="AT193" s="164" t="s">
        <v>123</v>
      </c>
      <c r="AU193" s="164" t="s">
        <v>84</v>
      </c>
      <c r="AV193" s="14" t="s">
        <v>84</v>
      </c>
      <c r="AW193" s="14" t="s">
        <v>32</v>
      </c>
      <c r="AX193" s="14" t="s">
        <v>75</v>
      </c>
      <c r="AY193" s="164" t="s">
        <v>115</v>
      </c>
    </row>
    <row r="194" spans="2:51" s="15" customFormat="1" ht="12">
      <c r="B194" s="170"/>
      <c r="C194" s="245"/>
      <c r="D194" s="246" t="s">
        <v>123</v>
      </c>
      <c r="E194" s="247" t="s">
        <v>1</v>
      </c>
      <c r="F194" s="248" t="s">
        <v>125</v>
      </c>
      <c r="G194" s="245"/>
      <c r="H194" s="249">
        <v>0</v>
      </c>
      <c r="I194" s="245"/>
      <c r="J194" s="245"/>
      <c r="L194" s="170"/>
      <c r="M194" s="174"/>
      <c r="N194" s="175"/>
      <c r="O194" s="175"/>
      <c r="P194" s="175"/>
      <c r="Q194" s="175"/>
      <c r="R194" s="175"/>
      <c r="S194" s="175"/>
      <c r="T194" s="176"/>
      <c r="AT194" s="171" t="s">
        <v>123</v>
      </c>
      <c r="AU194" s="171" t="s">
        <v>84</v>
      </c>
      <c r="AV194" s="15" t="s">
        <v>121</v>
      </c>
      <c r="AW194" s="15" t="s">
        <v>32</v>
      </c>
      <c r="AX194" s="15" t="s">
        <v>82</v>
      </c>
      <c r="AY194" s="171" t="s">
        <v>115</v>
      </c>
    </row>
    <row r="195" spans="1:65" s="2" customFormat="1" ht="15" customHeight="1">
      <c r="A195" s="30"/>
      <c r="B195" s="142"/>
      <c r="C195" s="177" t="s">
        <v>214</v>
      </c>
      <c r="D195" s="177" t="s">
        <v>176</v>
      </c>
      <c r="E195" s="178" t="s">
        <v>215</v>
      </c>
      <c r="F195" s="179" t="s">
        <v>318</v>
      </c>
      <c r="G195" s="180" t="s">
        <v>172</v>
      </c>
      <c r="H195" s="181">
        <v>829.15</v>
      </c>
      <c r="I195" s="182">
        <v>0</v>
      </c>
      <c r="J195" s="182">
        <f>ROUND(I195*H195,2)</f>
        <v>0</v>
      </c>
      <c r="K195" s="183"/>
      <c r="L195" s="184"/>
      <c r="M195" s="185" t="s">
        <v>1</v>
      </c>
      <c r="N195" s="186" t="s">
        <v>40</v>
      </c>
      <c r="O195" s="152">
        <v>0</v>
      </c>
      <c r="P195" s="152">
        <f>O195*H195</f>
        <v>0</v>
      </c>
      <c r="Q195" s="152">
        <v>0.0001</v>
      </c>
      <c r="R195" s="152">
        <f>Q195*H195</f>
        <v>0.082915</v>
      </c>
      <c r="S195" s="152">
        <v>0</v>
      </c>
      <c r="T195" s="153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54" t="s">
        <v>152</v>
      </c>
      <c r="AT195" s="154" t="s">
        <v>176</v>
      </c>
      <c r="AU195" s="154" t="s">
        <v>84</v>
      </c>
      <c r="AY195" s="18" t="s">
        <v>115</v>
      </c>
      <c r="BE195" s="155">
        <f>IF(N195="základní",J195,0)</f>
        <v>0</v>
      </c>
      <c r="BF195" s="155">
        <f>IF(N195="snížená",J195,0)</f>
        <v>0</v>
      </c>
      <c r="BG195" s="155">
        <f>IF(N195="zákl. přenesená",J195,0)</f>
        <v>0</v>
      </c>
      <c r="BH195" s="155">
        <f>IF(N195="sníž. přenesená",J195,0)</f>
        <v>0</v>
      </c>
      <c r="BI195" s="155">
        <f>IF(N195="nulová",J195,0)</f>
        <v>0</v>
      </c>
      <c r="BJ195" s="18" t="s">
        <v>82</v>
      </c>
      <c r="BK195" s="155">
        <f>ROUND(I195*H195,2)</f>
        <v>0</v>
      </c>
      <c r="BL195" s="18" t="s">
        <v>121</v>
      </c>
      <c r="BM195" s="154" t="s">
        <v>216</v>
      </c>
    </row>
    <row r="196" spans="2:51" s="14" customFormat="1" ht="12">
      <c r="B196" s="163"/>
      <c r="D196" s="157" t="s">
        <v>123</v>
      </c>
      <c r="E196" s="164" t="s">
        <v>1</v>
      </c>
      <c r="F196" s="165"/>
      <c r="H196" s="166"/>
      <c r="L196" s="163"/>
      <c r="M196" s="167"/>
      <c r="N196" s="168"/>
      <c r="O196" s="168"/>
      <c r="P196" s="168"/>
      <c r="Q196" s="168"/>
      <c r="R196" s="168"/>
      <c r="S196" s="168"/>
      <c r="T196" s="169"/>
      <c r="AT196" s="164" t="s">
        <v>123</v>
      </c>
      <c r="AU196" s="164" t="s">
        <v>84</v>
      </c>
      <c r="AV196" s="14" t="s">
        <v>84</v>
      </c>
      <c r="AW196" s="14" t="s">
        <v>32</v>
      </c>
      <c r="AX196" s="14" t="s">
        <v>75</v>
      </c>
      <c r="AY196" s="164" t="s">
        <v>115</v>
      </c>
    </row>
    <row r="197" spans="2:51" s="16" customFormat="1" ht="12">
      <c r="B197" s="187"/>
      <c r="D197" s="157" t="s">
        <v>123</v>
      </c>
      <c r="E197" s="188" t="s">
        <v>1</v>
      </c>
      <c r="F197" s="189" t="s">
        <v>213</v>
      </c>
      <c r="H197" s="190">
        <v>721</v>
      </c>
      <c r="L197" s="187"/>
      <c r="M197" s="191"/>
      <c r="N197" s="192"/>
      <c r="O197" s="192"/>
      <c r="P197" s="192"/>
      <c r="Q197" s="192"/>
      <c r="R197" s="192"/>
      <c r="S197" s="192"/>
      <c r="T197" s="193"/>
      <c r="AT197" s="188" t="s">
        <v>123</v>
      </c>
      <c r="AU197" s="188" t="s">
        <v>84</v>
      </c>
      <c r="AV197" s="16" t="s">
        <v>13</v>
      </c>
      <c r="AW197" s="16" t="s">
        <v>32</v>
      </c>
      <c r="AX197" s="16" t="s">
        <v>75</v>
      </c>
      <c r="AY197" s="188" t="s">
        <v>115</v>
      </c>
    </row>
    <row r="198" spans="2:51" s="14" customFormat="1" ht="12">
      <c r="B198" s="163"/>
      <c r="D198" s="157" t="s">
        <v>123</v>
      </c>
      <c r="E198" s="164" t="s">
        <v>1</v>
      </c>
      <c r="F198" s="165" t="s">
        <v>319</v>
      </c>
      <c r="H198" s="166">
        <v>108.15</v>
      </c>
      <c r="L198" s="163"/>
      <c r="M198" s="167"/>
      <c r="N198" s="168"/>
      <c r="O198" s="168"/>
      <c r="P198" s="168"/>
      <c r="Q198" s="168"/>
      <c r="R198" s="168"/>
      <c r="S198" s="168"/>
      <c r="T198" s="169"/>
      <c r="AT198" s="164" t="s">
        <v>123</v>
      </c>
      <c r="AU198" s="164" t="s">
        <v>84</v>
      </c>
      <c r="AV198" s="14" t="s">
        <v>84</v>
      </c>
      <c r="AW198" s="14" t="s">
        <v>32</v>
      </c>
      <c r="AX198" s="14" t="s">
        <v>75</v>
      </c>
      <c r="AY198" s="164" t="s">
        <v>115</v>
      </c>
    </row>
    <row r="199" spans="2:51" s="15" customFormat="1" ht="12">
      <c r="B199" s="170"/>
      <c r="D199" s="157" t="s">
        <v>123</v>
      </c>
      <c r="E199" s="171" t="s">
        <v>1</v>
      </c>
      <c r="F199" s="172" t="s">
        <v>125</v>
      </c>
      <c r="H199" s="173">
        <v>829.15</v>
      </c>
      <c r="L199" s="170"/>
      <c r="M199" s="174"/>
      <c r="N199" s="175"/>
      <c r="O199" s="175"/>
      <c r="P199" s="175"/>
      <c r="Q199" s="175"/>
      <c r="R199" s="175"/>
      <c r="S199" s="175"/>
      <c r="T199" s="176"/>
      <c r="AT199" s="171" t="s">
        <v>123</v>
      </c>
      <c r="AU199" s="171" t="s">
        <v>84</v>
      </c>
      <c r="AV199" s="15" t="s">
        <v>121</v>
      </c>
      <c r="AW199" s="15" t="s">
        <v>32</v>
      </c>
      <c r="AX199" s="15" t="s">
        <v>82</v>
      </c>
      <c r="AY199" s="171" t="s">
        <v>115</v>
      </c>
    </row>
    <row r="200" spans="1:65" s="2" customFormat="1" ht="31.9" customHeight="1">
      <c r="A200" s="30"/>
      <c r="B200" s="142"/>
      <c r="C200" s="143" t="s">
        <v>217</v>
      </c>
      <c r="D200" s="143" t="s">
        <v>117</v>
      </c>
      <c r="E200" s="144" t="s">
        <v>218</v>
      </c>
      <c r="F200" s="145" t="s">
        <v>219</v>
      </c>
      <c r="G200" s="146" t="s">
        <v>132</v>
      </c>
      <c r="H200" s="147">
        <v>4.82</v>
      </c>
      <c r="I200" s="148">
        <v>0</v>
      </c>
      <c r="J200" s="148">
        <f>ROUND(I200*H200,2)</f>
        <v>0</v>
      </c>
      <c r="K200" s="149"/>
      <c r="L200" s="31"/>
      <c r="M200" s="150" t="s">
        <v>1</v>
      </c>
      <c r="N200" s="151" t="s">
        <v>40</v>
      </c>
      <c r="O200" s="152">
        <v>1.025</v>
      </c>
      <c r="P200" s="152">
        <f>O200*H200</f>
        <v>4.9405</v>
      </c>
      <c r="Q200" s="152">
        <v>2.16</v>
      </c>
      <c r="R200" s="152">
        <f>Q200*H200</f>
        <v>10.411200000000001</v>
      </c>
      <c r="S200" s="152">
        <v>0</v>
      </c>
      <c r="T200" s="153">
        <f>S200*H200</f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54" t="s">
        <v>121</v>
      </c>
      <c r="AT200" s="154" t="s">
        <v>117</v>
      </c>
      <c r="AU200" s="154" t="s">
        <v>84</v>
      </c>
      <c r="AY200" s="18" t="s">
        <v>115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8" t="s">
        <v>82</v>
      </c>
      <c r="BK200" s="155">
        <f>ROUND(I200*H200,2)</f>
        <v>0</v>
      </c>
      <c r="BL200" s="18" t="s">
        <v>121</v>
      </c>
      <c r="BM200" s="154" t="s">
        <v>220</v>
      </c>
    </row>
    <row r="201" spans="2:51" s="13" customFormat="1" ht="12">
      <c r="B201" s="156"/>
      <c r="D201" s="157" t="s">
        <v>123</v>
      </c>
      <c r="E201" s="158" t="s">
        <v>1</v>
      </c>
      <c r="F201" s="159" t="s">
        <v>142</v>
      </c>
      <c r="H201" s="158" t="s">
        <v>1</v>
      </c>
      <c r="L201" s="156"/>
      <c r="M201" s="160"/>
      <c r="N201" s="161"/>
      <c r="O201" s="161"/>
      <c r="P201" s="161"/>
      <c r="Q201" s="161"/>
      <c r="R201" s="161"/>
      <c r="S201" s="161"/>
      <c r="T201" s="162"/>
      <c r="AT201" s="158" t="s">
        <v>123</v>
      </c>
      <c r="AU201" s="158" t="s">
        <v>84</v>
      </c>
      <c r="AV201" s="13" t="s">
        <v>82</v>
      </c>
      <c r="AW201" s="13" t="s">
        <v>32</v>
      </c>
      <c r="AX201" s="13" t="s">
        <v>75</v>
      </c>
      <c r="AY201" s="158" t="s">
        <v>115</v>
      </c>
    </row>
    <row r="202" spans="2:51" s="14" customFormat="1" ht="12">
      <c r="B202" s="163"/>
      <c r="D202" s="157" t="s">
        <v>123</v>
      </c>
      <c r="E202" s="164" t="s">
        <v>1</v>
      </c>
      <c r="F202" s="165" t="s">
        <v>320</v>
      </c>
      <c r="H202" s="166">
        <v>1.82</v>
      </c>
      <c r="L202" s="163"/>
      <c r="M202" s="167"/>
      <c r="N202" s="168"/>
      <c r="O202" s="168"/>
      <c r="P202" s="168"/>
      <c r="Q202" s="168"/>
      <c r="R202" s="168"/>
      <c r="S202" s="168"/>
      <c r="T202" s="169"/>
      <c r="AT202" s="164" t="s">
        <v>123</v>
      </c>
      <c r="AU202" s="164" t="s">
        <v>84</v>
      </c>
      <c r="AV202" s="14" t="s">
        <v>84</v>
      </c>
      <c r="AW202" s="14" t="s">
        <v>32</v>
      </c>
      <c r="AX202" s="14" t="s">
        <v>75</v>
      </c>
      <c r="AY202" s="164" t="s">
        <v>115</v>
      </c>
    </row>
    <row r="203" spans="2:51" s="13" customFormat="1" ht="12">
      <c r="B203" s="156"/>
      <c r="D203" s="157" t="s">
        <v>123</v>
      </c>
      <c r="E203" s="158" t="s">
        <v>1</v>
      </c>
      <c r="F203" s="159" t="s">
        <v>143</v>
      </c>
      <c r="H203" s="158" t="s">
        <v>1</v>
      </c>
      <c r="L203" s="156"/>
      <c r="M203" s="160"/>
      <c r="N203" s="161"/>
      <c r="O203" s="161"/>
      <c r="P203" s="161"/>
      <c r="Q203" s="161"/>
      <c r="R203" s="161"/>
      <c r="S203" s="161"/>
      <c r="T203" s="162"/>
      <c r="AT203" s="158" t="s">
        <v>123</v>
      </c>
      <c r="AU203" s="158" t="s">
        <v>84</v>
      </c>
      <c r="AV203" s="13" t="s">
        <v>82</v>
      </c>
      <c r="AW203" s="13" t="s">
        <v>32</v>
      </c>
      <c r="AX203" s="13" t="s">
        <v>75</v>
      </c>
      <c r="AY203" s="158" t="s">
        <v>115</v>
      </c>
    </row>
    <row r="204" spans="2:51" s="14" customFormat="1" ht="12">
      <c r="B204" s="163"/>
      <c r="D204" s="157" t="s">
        <v>123</v>
      </c>
      <c r="E204" s="164" t="s">
        <v>1</v>
      </c>
      <c r="F204" s="165" t="s">
        <v>321</v>
      </c>
      <c r="H204" s="166">
        <v>3</v>
      </c>
      <c r="L204" s="163"/>
      <c r="M204" s="167"/>
      <c r="N204" s="168"/>
      <c r="O204" s="168"/>
      <c r="P204" s="168"/>
      <c r="Q204" s="168"/>
      <c r="R204" s="168"/>
      <c r="S204" s="168"/>
      <c r="T204" s="169"/>
      <c r="AT204" s="164" t="s">
        <v>123</v>
      </c>
      <c r="AU204" s="164" t="s">
        <v>84</v>
      </c>
      <c r="AV204" s="14" t="s">
        <v>84</v>
      </c>
      <c r="AW204" s="14" t="s">
        <v>32</v>
      </c>
      <c r="AX204" s="14" t="s">
        <v>75</v>
      </c>
      <c r="AY204" s="164" t="s">
        <v>115</v>
      </c>
    </row>
    <row r="205" spans="2:51" s="15" customFormat="1" ht="12">
      <c r="B205" s="170"/>
      <c r="D205" s="157" t="s">
        <v>123</v>
      </c>
      <c r="E205" s="171" t="s">
        <v>1</v>
      </c>
      <c r="F205" s="172" t="s">
        <v>125</v>
      </c>
      <c r="H205" s="173">
        <v>4.82</v>
      </c>
      <c r="L205" s="170"/>
      <c r="M205" s="174"/>
      <c r="N205" s="175"/>
      <c r="O205" s="175"/>
      <c r="P205" s="175"/>
      <c r="Q205" s="175"/>
      <c r="R205" s="175"/>
      <c r="S205" s="175"/>
      <c r="T205" s="176"/>
      <c r="AT205" s="171" t="s">
        <v>123</v>
      </c>
      <c r="AU205" s="171" t="s">
        <v>84</v>
      </c>
      <c r="AV205" s="15" t="s">
        <v>121</v>
      </c>
      <c r="AW205" s="15" t="s">
        <v>32</v>
      </c>
      <c r="AX205" s="15" t="s">
        <v>82</v>
      </c>
      <c r="AY205" s="171" t="s">
        <v>115</v>
      </c>
    </row>
    <row r="206" spans="1:65" s="2" customFormat="1" ht="21.4" customHeight="1">
      <c r="A206" s="30"/>
      <c r="B206" s="142"/>
      <c r="C206" s="143" t="s">
        <v>221</v>
      </c>
      <c r="D206" s="143" t="s">
        <v>117</v>
      </c>
      <c r="E206" s="144" t="s">
        <v>222</v>
      </c>
      <c r="F206" s="145" t="s">
        <v>223</v>
      </c>
      <c r="G206" s="146" t="s">
        <v>163</v>
      </c>
      <c r="H206" s="147">
        <v>0.074</v>
      </c>
      <c r="I206" s="148">
        <v>0</v>
      </c>
      <c r="J206" s="148">
        <f>ROUND(I206*H206,2)</f>
        <v>0</v>
      </c>
      <c r="K206" s="149"/>
      <c r="L206" s="31"/>
      <c r="M206" s="150" t="s">
        <v>1</v>
      </c>
      <c r="N206" s="151" t="s">
        <v>40</v>
      </c>
      <c r="O206" s="152">
        <v>32.821</v>
      </c>
      <c r="P206" s="152">
        <f>O206*H206</f>
        <v>2.4287539999999996</v>
      </c>
      <c r="Q206" s="152">
        <v>1.06017</v>
      </c>
      <c r="R206" s="152">
        <f>Q206*H206</f>
        <v>0.07845258</v>
      </c>
      <c r="S206" s="152">
        <v>0</v>
      </c>
      <c r="T206" s="153">
        <f>S206*H206</f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54" t="s">
        <v>121</v>
      </c>
      <c r="AT206" s="154" t="s">
        <v>117</v>
      </c>
      <c r="AU206" s="154" t="s">
        <v>84</v>
      </c>
      <c r="AY206" s="18" t="s">
        <v>115</v>
      </c>
      <c r="BE206" s="155">
        <f>IF(N206="základní",J206,0)</f>
        <v>0</v>
      </c>
      <c r="BF206" s="155">
        <f>IF(N206="snížená",J206,0)</f>
        <v>0</v>
      </c>
      <c r="BG206" s="155">
        <f>IF(N206="zákl. přenesená",J206,0)</f>
        <v>0</v>
      </c>
      <c r="BH206" s="155">
        <f>IF(N206="sníž. přenesená",J206,0)</f>
        <v>0</v>
      </c>
      <c r="BI206" s="155">
        <f>IF(N206="nulová",J206,0)</f>
        <v>0</v>
      </c>
      <c r="BJ206" s="18" t="s">
        <v>82</v>
      </c>
      <c r="BK206" s="155">
        <f>ROUND(I206*H206,2)</f>
        <v>0</v>
      </c>
      <c r="BL206" s="18" t="s">
        <v>121</v>
      </c>
      <c r="BM206" s="154" t="s">
        <v>224</v>
      </c>
    </row>
    <row r="207" spans="2:51" s="14" customFormat="1" ht="12">
      <c r="B207" s="163"/>
      <c r="D207" s="157" t="s">
        <v>123</v>
      </c>
      <c r="E207" s="164" t="s">
        <v>1</v>
      </c>
      <c r="F207" s="165" t="s">
        <v>225</v>
      </c>
      <c r="H207" s="166">
        <v>0.067</v>
      </c>
      <c r="L207" s="163"/>
      <c r="M207" s="167"/>
      <c r="N207" s="168"/>
      <c r="O207" s="168"/>
      <c r="P207" s="168"/>
      <c r="Q207" s="168"/>
      <c r="R207" s="168"/>
      <c r="S207" s="168"/>
      <c r="T207" s="169"/>
      <c r="AT207" s="164" t="s">
        <v>123</v>
      </c>
      <c r="AU207" s="164" t="s">
        <v>84</v>
      </c>
      <c r="AV207" s="14" t="s">
        <v>84</v>
      </c>
      <c r="AW207" s="14" t="s">
        <v>32</v>
      </c>
      <c r="AX207" s="14" t="s">
        <v>75</v>
      </c>
      <c r="AY207" s="164" t="s">
        <v>115</v>
      </c>
    </row>
    <row r="208" spans="2:51" s="16" customFormat="1" ht="12">
      <c r="B208" s="187"/>
      <c r="D208" s="157" t="s">
        <v>123</v>
      </c>
      <c r="E208" s="188" t="s">
        <v>1</v>
      </c>
      <c r="F208" s="189" t="s">
        <v>213</v>
      </c>
      <c r="H208" s="190">
        <v>0.067</v>
      </c>
      <c r="L208" s="187"/>
      <c r="M208" s="191"/>
      <c r="N208" s="192"/>
      <c r="O208" s="192"/>
      <c r="P208" s="192"/>
      <c r="Q208" s="192"/>
      <c r="R208" s="192"/>
      <c r="S208" s="192"/>
      <c r="T208" s="193"/>
      <c r="AT208" s="188" t="s">
        <v>123</v>
      </c>
      <c r="AU208" s="188" t="s">
        <v>84</v>
      </c>
      <c r="AV208" s="16" t="s">
        <v>13</v>
      </c>
      <c r="AW208" s="16" t="s">
        <v>32</v>
      </c>
      <c r="AX208" s="16" t="s">
        <v>75</v>
      </c>
      <c r="AY208" s="188" t="s">
        <v>115</v>
      </c>
    </row>
    <row r="209" spans="2:51" s="14" customFormat="1" ht="12">
      <c r="B209" s="163"/>
      <c r="D209" s="157" t="s">
        <v>123</v>
      </c>
      <c r="E209" s="164" t="s">
        <v>1</v>
      </c>
      <c r="F209" s="165" t="s">
        <v>226</v>
      </c>
      <c r="H209" s="166">
        <v>0.007</v>
      </c>
      <c r="L209" s="163"/>
      <c r="M209" s="167"/>
      <c r="N209" s="168"/>
      <c r="O209" s="168"/>
      <c r="P209" s="168"/>
      <c r="Q209" s="168"/>
      <c r="R209" s="168"/>
      <c r="S209" s="168"/>
      <c r="T209" s="169"/>
      <c r="AT209" s="164" t="s">
        <v>123</v>
      </c>
      <c r="AU209" s="164" t="s">
        <v>84</v>
      </c>
      <c r="AV209" s="14" t="s">
        <v>84</v>
      </c>
      <c r="AW209" s="14" t="s">
        <v>32</v>
      </c>
      <c r="AX209" s="14" t="s">
        <v>75</v>
      </c>
      <c r="AY209" s="164" t="s">
        <v>115</v>
      </c>
    </row>
    <row r="210" spans="2:51" s="15" customFormat="1" ht="12">
      <c r="B210" s="170"/>
      <c r="D210" s="157" t="s">
        <v>123</v>
      </c>
      <c r="E210" s="171" t="s">
        <v>1</v>
      </c>
      <c r="F210" s="172" t="s">
        <v>125</v>
      </c>
      <c r="H210" s="173">
        <v>0.074</v>
      </c>
      <c r="L210" s="170"/>
      <c r="M210" s="174"/>
      <c r="N210" s="175"/>
      <c r="O210" s="175"/>
      <c r="P210" s="175"/>
      <c r="Q210" s="175"/>
      <c r="R210" s="175"/>
      <c r="S210" s="175"/>
      <c r="T210" s="176"/>
      <c r="AT210" s="171" t="s">
        <v>123</v>
      </c>
      <c r="AU210" s="171" t="s">
        <v>84</v>
      </c>
      <c r="AV210" s="15" t="s">
        <v>121</v>
      </c>
      <c r="AW210" s="15" t="s">
        <v>32</v>
      </c>
      <c r="AX210" s="15" t="s">
        <v>82</v>
      </c>
      <c r="AY210" s="171" t="s">
        <v>115</v>
      </c>
    </row>
    <row r="211" spans="2:63" s="12" customFormat="1" ht="22.9" customHeight="1">
      <c r="B211" s="130"/>
      <c r="D211" s="131" t="s">
        <v>74</v>
      </c>
      <c r="E211" s="140" t="s">
        <v>138</v>
      </c>
      <c r="F211" s="140" t="s">
        <v>227</v>
      </c>
      <c r="J211" s="141">
        <f>BK211</f>
        <v>0</v>
      </c>
      <c r="L211" s="130"/>
      <c r="M211" s="134"/>
      <c r="N211" s="135"/>
      <c r="O211" s="135"/>
      <c r="P211" s="136">
        <f>SUM(P212:P232)</f>
        <v>29.884050000000002</v>
      </c>
      <c r="Q211" s="135"/>
      <c r="R211" s="136">
        <f>SUM(R212:R232)</f>
        <v>65.61580000000001</v>
      </c>
      <c r="S211" s="135"/>
      <c r="T211" s="137">
        <f>SUM(T212:T232)</f>
        <v>0</v>
      </c>
      <c r="AR211" s="131" t="s">
        <v>82</v>
      </c>
      <c r="AT211" s="138" t="s">
        <v>74</v>
      </c>
      <c r="AU211" s="138" t="s">
        <v>82</v>
      </c>
      <c r="AY211" s="131" t="s">
        <v>115</v>
      </c>
      <c r="BK211" s="139">
        <f>SUM(BK212:BK232)</f>
        <v>0</v>
      </c>
    </row>
    <row r="212" spans="1:65" s="2" customFormat="1" ht="21.4" customHeight="1">
      <c r="A212" s="30"/>
      <c r="B212" s="142"/>
      <c r="C212" s="143" t="s">
        <v>228</v>
      </c>
      <c r="D212" s="143" t="s">
        <v>117</v>
      </c>
      <c r="E212" s="144" t="s">
        <v>229</v>
      </c>
      <c r="F212" s="145" t="s">
        <v>230</v>
      </c>
      <c r="G212" s="146" t="s">
        <v>132</v>
      </c>
      <c r="H212" s="147">
        <v>72.1</v>
      </c>
      <c r="I212" s="148">
        <v>0</v>
      </c>
      <c r="J212" s="148">
        <f>ROUND(I212*H212,2)</f>
        <v>0</v>
      </c>
      <c r="K212" s="149"/>
      <c r="L212" s="31"/>
      <c r="M212" s="150" t="s">
        <v>1</v>
      </c>
      <c r="N212" s="151" t="s">
        <v>40</v>
      </c>
      <c r="O212" s="152">
        <v>0.025</v>
      </c>
      <c r="P212" s="152">
        <f>O212*H212</f>
        <v>1.8025</v>
      </c>
      <c r="Q212" s="152">
        <v>0</v>
      </c>
      <c r="R212" s="152">
        <f>Q212*H212</f>
        <v>0</v>
      </c>
      <c r="S212" s="152">
        <v>0</v>
      </c>
      <c r="T212" s="153">
        <f>S212*H212</f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54" t="s">
        <v>121</v>
      </c>
      <c r="AT212" s="154" t="s">
        <v>117</v>
      </c>
      <c r="AU212" s="154" t="s">
        <v>84</v>
      </c>
      <c r="AY212" s="18" t="s">
        <v>115</v>
      </c>
      <c r="BE212" s="155">
        <f>IF(N212="základní",J212,0)</f>
        <v>0</v>
      </c>
      <c r="BF212" s="155">
        <f>IF(N212="snížená",J212,0)</f>
        <v>0</v>
      </c>
      <c r="BG212" s="155">
        <f>IF(N212="zákl. přenesená",J212,0)</f>
        <v>0</v>
      </c>
      <c r="BH212" s="155">
        <f>IF(N212="sníž. přenesená",J212,0)</f>
        <v>0</v>
      </c>
      <c r="BI212" s="155">
        <f>IF(N212="nulová",J212,0)</f>
        <v>0</v>
      </c>
      <c r="BJ212" s="18" t="s">
        <v>82</v>
      </c>
      <c r="BK212" s="155">
        <f>ROUND(I212*H212,2)</f>
        <v>0</v>
      </c>
      <c r="BL212" s="18" t="s">
        <v>121</v>
      </c>
      <c r="BM212" s="154" t="s">
        <v>231</v>
      </c>
    </row>
    <row r="213" spans="2:51" s="13" customFormat="1" ht="12">
      <c r="B213" s="156"/>
      <c r="D213" s="157" t="s">
        <v>123</v>
      </c>
      <c r="E213" s="158" t="s">
        <v>1</v>
      </c>
      <c r="F213" s="159" t="s">
        <v>129</v>
      </c>
      <c r="H213" s="158" t="s">
        <v>1</v>
      </c>
      <c r="L213" s="156"/>
      <c r="M213" s="160"/>
      <c r="N213" s="161"/>
      <c r="O213" s="161"/>
      <c r="P213" s="161"/>
      <c r="Q213" s="161"/>
      <c r="R213" s="161"/>
      <c r="S213" s="161"/>
      <c r="T213" s="162"/>
      <c r="AT213" s="158" t="s">
        <v>123</v>
      </c>
      <c r="AU213" s="158" t="s">
        <v>84</v>
      </c>
      <c r="AV213" s="13" t="s">
        <v>82</v>
      </c>
      <c r="AW213" s="13" t="s">
        <v>32</v>
      </c>
      <c r="AX213" s="13" t="s">
        <v>75</v>
      </c>
      <c r="AY213" s="158" t="s">
        <v>115</v>
      </c>
    </row>
    <row r="214" spans="2:51" s="14" customFormat="1" ht="12">
      <c r="B214" s="163"/>
      <c r="D214" s="157" t="s">
        <v>123</v>
      </c>
      <c r="E214" s="164" t="s">
        <v>1</v>
      </c>
      <c r="F214" s="165" t="s">
        <v>322</v>
      </c>
      <c r="H214" s="166">
        <v>72.1</v>
      </c>
      <c r="L214" s="163"/>
      <c r="M214" s="167"/>
      <c r="N214" s="168"/>
      <c r="O214" s="168"/>
      <c r="P214" s="168"/>
      <c r="Q214" s="168"/>
      <c r="R214" s="168"/>
      <c r="S214" s="168"/>
      <c r="T214" s="169"/>
      <c r="AT214" s="164" t="s">
        <v>123</v>
      </c>
      <c r="AU214" s="164" t="s">
        <v>84</v>
      </c>
      <c r="AV214" s="14" t="s">
        <v>84</v>
      </c>
      <c r="AW214" s="14" t="s">
        <v>32</v>
      </c>
      <c r="AX214" s="14" t="s">
        <v>75</v>
      </c>
      <c r="AY214" s="164" t="s">
        <v>115</v>
      </c>
    </row>
    <row r="215" spans="2:51" s="15" customFormat="1" ht="12">
      <c r="B215" s="170"/>
      <c r="D215" s="157" t="s">
        <v>123</v>
      </c>
      <c r="E215" s="171" t="s">
        <v>1</v>
      </c>
      <c r="F215" s="172" t="s">
        <v>125</v>
      </c>
      <c r="H215" s="173">
        <v>72.1</v>
      </c>
      <c r="L215" s="170"/>
      <c r="M215" s="174"/>
      <c r="N215" s="175"/>
      <c r="O215" s="175"/>
      <c r="P215" s="175"/>
      <c r="Q215" s="175"/>
      <c r="R215" s="175"/>
      <c r="S215" s="175"/>
      <c r="T215" s="176"/>
      <c r="AT215" s="171" t="s">
        <v>123</v>
      </c>
      <c r="AU215" s="171" t="s">
        <v>84</v>
      </c>
      <c r="AV215" s="15" t="s">
        <v>121</v>
      </c>
      <c r="AW215" s="15" t="s">
        <v>32</v>
      </c>
      <c r="AX215" s="15" t="s">
        <v>82</v>
      </c>
      <c r="AY215" s="171" t="s">
        <v>115</v>
      </c>
    </row>
    <row r="216" spans="1:65" s="2" customFormat="1" ht="21.4" customHeight="1">
      <c r="A216" s="30"/>
      <c r="B216" s="142"/>
      <c r="C216" s="143" t="s">
        <v>232</v>
      </c>
      <c r="D216" s="143" t="s">
        <v>117</v>
      </c>
      <c r="E216" s="144" t="s">
        <v>233</v>
      </c>
      <c r="F216" s="145" t="s">
        <v>234</v>
      </c>
      <c r="G216" s="146" t="s">
        <v>132</v>
      </c>
      <c r="H216" s="147">
        <v>108.15</v>
      </c>
      <c r="I216" s="148">
        <v>0</v>
      </c>
      <c r="J216" s="148">
        <f>ROUND(I216*H216,2)</f>
        <v>0</v>
      </c>
      <c r="K216" s="149"/>
      <c r="L216" s="31"/>
      <c r="M216" s="150" t="s">
        <v>1</v>
      </c>
      <c r="N216" s="151" t="s">
        <v>40</v>
      </c>
      <c r="O216" s="152">
        <v>0.037</v>
      </c>
      <c r="P216" s="152">
        <f>O216*H216</f>
        <v>4.00155</v>
      </c>
      <c r="Q216" s="152">
        <v>0.408</v>
      </c>
      <c r="R216" s="152">
        <f>Q216*H216</f>
        <v>44.1252</v>
      </c>
      <c r="S216" s="152">
        <v>0</v>
      </c>
      <c r="T216" s="153">
        <f>S216*H216</f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54" t="s">
        <v>121</v>
      </c>
      <c r="AT216" s="154" t="s">
        <v>117</v>
      </c>
      <c r="AU216" s="154" t="s">
        <v>84</v>
      </c>
      <c r="AY216" s="18" t="s">
        <v>115</v>
      </c>
      <c r="BE216" s="155">
        <f>IF(N216="základní",J216,0)</f>
        <v>0</v>
      </c>
      <c r="BF216" s="155">
        <f>IF(N216="snížená",J216,0)</f>
        <v>0</v>
      </c>
      <c r="BG216" s="155">
        <f>IF(N216="zákl. přenesená",J216,0)</f>
        <v>0</v>
      </c>
      <c r="BH216" s="155">
        <f>IF(N216="sníž. přenesená",J216,0)</f>
        <v>0</v>
      </c>
      <c r="BI216" s="155">
        <f>IF(N216="nulová",J216,0)</f>
        <v>0</v>
      </c>
      <c r="BJ216" s="18" t="s">
        <v>82</v>
      </c>
      <c r="BK216" s="155">
        <f>ROUND(I216*H216,2)</f>
        <v>0</v>
      </c>
      <c r="BL216" s="18" t="s">
        <v>121</v>
      </c>
      <c r="BM216" s="154" t="s">
        <v>235</v>
      </c>
    </row>
    <row r="217" spans="2:51" s="13" customFormat="1" ht="12">
      <c r="B217" s="156"/>
      <c r="D217" s="157" t="s">
        <v>123</v>
      </c>
      <c r="E217" s="158" t="s">
        <v>1</v>
      </c>
      <c r="F217" s="159" t="s">
        <v>129</v>
      </c>
      <c r="H217" s="158" t="s">
        <v>1</v>
      </c>
      <c r="L217" s="156"/>
      <c r="M217" s="160"/>
      <c r="N217" s="161"/>
      <c r="O217" s="161"/>
      <c r="P217" s="161"/>
      <c r="Q217" s="161"/>
      <c r="R217" s="161"/>
      <c r="S217" s="161"/>
      <c r="T217" s="162"/>
      <c r="AT217" s="158" t="s">
        <v>123</v>
      </c>
      <c r="AU217" s="158" t="s">
        <v>84</v>
      </c>
      <c r="AV217" s="13" t="s">
        <v>82</v>
      </c>
      <c r="AW217" s="13" t="s">
        <v>32</v>
      </c>
      <c r="AX217" s="13" t="s">
        <v>75</v>
      </c>
      <c r="AY217" s="158" t="s">
        <v>115</v>
      </c>
    </row>
    <row r="218" spans="2:51" s="14" customFormat="1" ht="12">
      <c r="B218" s="163"/>
      <c r="D218" s="157" t="s">
        <v>123</v>
      </c>
      <c r="E218" s="164" t="s">
        <v>1</v>
      </c>
      <c r="F218" s="165" t="s">
        <v>319</v>
      </c>
      <c r="H218" s="166">
        <v>108.15</v>
      </c>
      <c r="L218" s="163"/>
      <c r="M218" s="167"/>
      <c r="N218" s="168"/>
      <c r="O218" s="168"/>
      <c r="P218" s="168"/>
      <c r="Q218" s="168"/>
      <c r="R218" s="168"/>
      <c r="S218" s="168"/>
      <c r="T218" s="169"/>
      <c r="AT218" s="164" t="s">
        <v>123</v>
      </c>
      <c r="AU218" s="164" t="s">
        <v>84</v>
      </c>
      <c r="AV218" s="14" t="s">
        <v>84</v>
      </c>
      <c r="AW218" s="14" t="s">
        <v>32</v>
      </c>
      <c r="AX218" s="14" t="s">
        <v>75</v>
      </c>
      <c r="AY218" s="164" t="s">
        <v>115</v>
      </c>
    </row>
    <row r="219" spans="2:51" s="15" customFormat="1" ht="12">
      <c r="B219" s="170"/>
      <c r="D219" s="157" t="s">
        <v>123</v>
      </c>
      <c r="E219" s="171" t="s">
        <v>1</v>
      </c>
      <c r="F219" s="172" t="s">
        <v>125</v>
      </c>
      <c r="H219" s="173">
        <v>108.15</v>
      </c>
      <c r="L219" s="170"/>
      <c r="M219" s="174"/>
      <c r="N219" s="175"/>
      <c r="O219" s="175"/>
      <c r="P219" s="175"/>
      <c r="Q219" s="175"/>
      <c r="R219" s="175"/>
      <c r="S219" s="175"/>
      <c r="T219" s="176"/>
      <c r="AT219" s="171" t="s">
        <v>123</v>
      </c>
      <c r="AU219" s="171" t="s">
        <v>84</v>
      </c>
      <c r="AV219" s="15" t="s">
        <v>121</v>
      </c>
      <c r="AW219" s="15" t="s">
        <v>32</v>
      </c>
      <c r="AX219" s="15" t="s">
        <v>82</v>
      </c>
      <c r="AY219" s="171" t="s">
        <v>115</v>
      </c>
    </row>
    <row r="220" spans="1:65" s="2" customFormat="1" ht="21.4" customHeight="1">
      <c r="A220" s="30"/>
      <c r="B220" s="142"/>
      <c r="C220" s="143" t="s">
        <v>236</v>
      </c>
      <c r="D220" s="143" t="s">
        <v>117</v>
      </c>
      <c r="E220" s="144" t="s">
        <v>237</v>
      </c>
      <c r="F220" s="145" t="s">
        <v>238</v>
      </c>
      <c r="G220" s="146" t="s">
        <v>239</v>
      </c>
      <c r="H220" s="147">
        <v>112</v>
      </c>
      <c r="I220" s="148">
        <v>0</v>
      </c>
      <c r="J220" s="148">
        <f>ROUND(I220*H220,2)</f>
        <v>0</v>
      </c>
      <c r="K220" s="149"/>
      <c r="L220" s="31"/>
      <c r="M220" s="150" t="s">
        <v>1</v>
      </c>
      <c r="N220" s="151" t="s">
        <v>40</v>
      </c>
      <c r="O220" s="152">
        <v>0.14</v>
      </c>
      <c r="P220" s="152">
        <f>O220*H220</f>
        <v>15.680000000000001</v>
      </c>
      <c r="Q220" s="152">
        <v>0.10095</v>
      </c>
      <c r="R220" s="152">
        <f>Q220*H220</f>
        <v>11.3064</v>
      </c>
      <c r="S220" s="152">
        <v>0</v>
      </c>
      <c r="T220" s="153">
        <f>S220*H220</f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54" t="s">
        <v>121</v>
      </c>
      <c r="AT220" s="154" t="s">
        <v>117</v>
      </c>
      <c r="AU220" s="154" t="s">
        <v>84</v>
      </c>
      <c r="AY220" s="18" t="s">
        <v>115</v>
      </c>
      <c r="BE220" s="155">
        <f>IF(N220="základní",J220,0)</f>
        <v>0</v>
      </c>
      <c r="BF220" s="155">
        <f>IF(N220="snížená",J220,0)</f>
        <v>0</v>
      </c>
      <c r="BG220" s="155">
        <f>IF(N220="zákl. přenesená",J220,0)</f>
        <v>0</v>
      </c>
      <c r="BH220" s="155">
        <f>IF(N220="sníž. přenesená",J220,0)</f>
        <v>0</v>
      </c>
      <c r="BI220" s="155">
        <f>IF(N220="nulová",J220,0)</f>
        <v>0</v>
      </c>
      <c r="BJ220" s="18" t="s">
        <v>82</v>
      </c>
      <c r="BK220" s="155">
        <f>ROUND(I220*H220,2)</f>
        <v>0</v>
      </c>
      <c r="BL220" s="18" t="s">
        <v>121</v>
      </c>
      <c r="BM220" s="154" t="s">
        <v>240</v>
      </c>
    </row>
    <row r="221" spans="2:51" s="13" customFormat="1" ht="12">
      <c r="B221" s="156"/>
      <c r="D221" s="157" t="s">
        <v>123</v>
      </c>
      <c r="E221" s="158" t="s">
        <v>1</v>
      </c>
      <c r="F221" s="159" t="s">
        <v>142</v>
      </c>
      <c r="H221" s="158" t="s">
        <v>1</v>
      </c>
      <c r="L221" s="156"/>
      <c r="M221" s="160"/>
      <c r="N221" s="161"/>
      <c r="O221" s="161"/>
      <c r="P221" s="161"/>
      <c r="Q221" s="161"/>
      <c r="R221" s="161"/>
      <c r="S221" s="161"/>
      <c r="T221" s="162"/>
      <c r="AT221" s="158" t="s">
        <v>123</v>
      </c>
      <c r="AU221" s="158" t="s">
        <v>84</v>
      </c>
      <c r="AV221" s="13" t="s">
        <v>82</v>
      </c>
      <c r="AW221" s="13" t="s">
        <v>32</v>
      </c>
      <c r="AX221" s="13" t="s">
        <v>75</v>
      </c>
      <c r="AY221" s="158" t="s">
        <v>115</v>
      </c>
    </row>
    <row r="222" spans="2:51" s="14" customFormat="1" ht="12">
      <c r="B222" s="163"/>
      <c r="D222" s="157" t="s">
        <v>123</v>
      </c>
      <c r="E222" s="164" t="s">
        <v>1</v>
      </c>
      <c r="F222" s="165">
        <v>52</v>
      </c>
      <c r="H222" s="166">
        <v>55</v>
      </c>
      <c r="L222" s="163"/>
      <c r="M222" s="167"/>
      <c r="N222" s="168"/>
      <c r="O222" s="168"/>
      <c r="P222" s="168"/>
      <c r="Q222" s="168"/>
      <c r="R222" s="168"/>
      <c r="S222" s="168"/>
      <c r="T222" s="169"/>
      <c r="AT222" s="164" t="s">
        <v>123</v>
      </c>
      <c r="AU222" s="164" t="s">
        <v>84</v>
      </c>
      <c r="AV222" s="14" t="s">
        <v>84</v>
      </c>
      <c r="AW222" s="14" t="s">
        <v>32</v>
      </c>
      <c r="AX222" s="14" t="s">
        <v>75</v>
      </c>
      <c r="AY222" s="164" t="s">
        <v>115</v>
      </c>
    </row>
    <row r="223" spans="2:51" s="13" customFormat="1" ht="12">
      <c r="B223" s="156"/>
      <c r="D223" s="157" t="s">
        <v>123</v>
      </c>
      <c r="E223" s="158" t="s">
        <v>1</v>
      </c>
      <c r="F223" s="159" t="s">
        <v>143</v>
      </c>
      <c r="H223" s="158" t="s">
        <v>1</v>
      </c>
      <c r="L223" s="156"/>
      <c r="M223" s="160"/>
      <c r="N223" s="161"/>
      <c r="O223" s="161"/>
      <c r="P223" s="161"/>
      <c r="Q223" s="161"/>
      <c r="R223" s="161"/>
      <c r="S223" s="161"/>
      <c r="T223" s="162"/>
      <c r="AT223" s="158" t="s">
        <v>123</v>
      </c>
      <c r="AU223" s="158" t="s">
        <v>84</v>
      </c>
      <c r="AV223" s="13" t="s">
        <v>82</v>
      </c>
      <c r="AW223" s="13" t="s">
        <v>32</v>
      </c>
      <c r="AX223" s="13" t="s">
        <v>75</v>
      </c>
      <c r="AY223" s="158" t="s">
        <v>115</v>
      </c>
    </row>
    <row r="224" spans="2:51" s="14" customFormat="1" ht="12">
      <c r="B224" s="163"/>
      <c r="D224" s="157" t="s">
        <v>123</v>
      </c>
      <c r="E224" s="164" t="s">
        <v>1</v>
      </c>
      <c r="F224" s="165">
        <v>60</v>
      </c>
      <c r="H224" s="166">
        <v>66</v>
      </c>
      <c r="L224" s="163"/>
      <c r="M224" s="167"/>
      <c r="N224" s="168"/>
      <c r="O224" s="168"/>
      <c r="P224" s="168"/>
      <c r="Q224" s="168"/>
      <c r="R224" s="168"/>
      <c r="S224" s="168"/>
      <c r="T224" s="169"/>
      <c r="AT224" s="164" t="s">
        <v>123</v>
      </c>
      <c r="AU224" s="164" t="s">
        <v>84</v>
      </c>
      <c r="AV224" s="14" t="s">
        <v>84</v>
      </c>
      <c r="AW224" s="14" t="s">
        <v>32</v>
      </c>
      <c r="AX224" s="14" t="s">
        <v>75</v>
      </c>
      <c r="AY224" s="164" t="s">
        <v>115</v>
      </c>
    </row>
    <row r="225" spans="2:51" s="15" customFormat="1" ht="12">
      <c r="B225" s="170"/>
      <c r="D225" s="157" t="s">
        <v>123</v>
      </c>
      <c r="E225" s="171" t="s">
        <v>1</v>
      </c>
      <c r="F225" s="172" t="s">
        <v>125</v>
      </c>
      <c r="H225" s="173">
        <v>112</v>
      </c>
      <c r="L225" s="170"/>
      <c r="M225" s="174"/>
      <c r="N225" s="175"/>
      <c r="O225" s="175"/>
      <c r="P225" s="175"/>
      <c r="Q225" s="175"/>
      <c r="R225" s="175"/>
      <c r="S225" s="175"/>
      <c r="T225" s="176"/>
      <c r="AT225" s="171" t="s">
        <v>123</v>
      </c>
      <c r="AU225" s="171" t="s">
        <v>84</v>
      </c>
      <c r="AV225" s="15" t="s">
        <v>121</v>
      </c>
      <c r="AW225" s="15" t="s">
        <v>32</v>
      </c>
      <c r="AX225" s="15" t="s">
        <v>82</v>
      </c>
      <c r="AY225" s="171" t="s">
        <v>115</v>
      </c>
    </row>
    <row r="226" spans="1:65" s="2" customFormat="1" ht="31.9" customHeight="1">
      <c r="A226" s="30"/>
      <c r="B226" s="142"/>
      <c r="C226" s="143" t="s">
        <v>241</v>
      </c>
      <c r="D226" s="143" t="s">
        <v>117</v>
      </c>
      <c r="E226" s="144" t="s">
        <v>242</v>
      </c>
      <c r="F226" s="145" t="s">
        <v>243</v>
      </c>
      <c r="G226" s="146" t="s">
        <v>239</v>
      </c>
      <c r="H226" s="147">
        <v>60</v>
      </c>
      <c r="I226" s="148">
        <v>0</v>
      </c>
      <c r="J226" s="148">
        <f>ROUND(I226*H226,2)</f>
        <v>0</v>
      </c>
      <c r="K226" s="149"/>
      <c r="L226" s="31"/>
      <c r="M226" s="150" t="s">
        <v>1</v>
      </c>
      <c r="N226" s="151" t="s">
        <v>40</v>
      </c>
      <c r="O226" s="152">
        <v>0.14</v>
      </c>
      <c r="P226" s="152">
        <f>O226*H226</f>
        <v>8.4</v>
      </c>
      <c r="Q226" s="152">
        <v>0.10095</v>
      </c>
      <c r="R226" s="152">
        <f>Q226*H226</f>
        <v>6.0569999999999995</v>
      </c>
      <c r="S226" s="152">
        <v>0</v>
      </c>
      <c r="T226" s="153">
        <f>S226*H226</f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54" t="s">
        <v>121</v>
      </c>
      <c r="AT226" s="154" t="s">
        <v>117</v>
      </c>
      <c r="AU226" s="154" t="s">
        <v>84</v>
      </c>
      <c r="AY226" s="18" t="s">
        <v>115</v>
      </c>
      <c r="BE226" s="155">
        <f>IF(N226="základní",J226,0)</f>
        <v>0</v>
      </c>
      <c r="BF226" s="155">
        <f>IF(N226="snížená",J226,0)</f>
        <v>0</v>
      </c>
      <c r="BG226" s="155">
        <f>IF(N226="zákl. přenesená",J226,0)</f>
        <v>0</v>
      </c>
      <c r="BH226" s="155">
        <f>IF(N226="sníž. přenesená",J226,0)</f>
        <v>0</v>
      </c>
      <c r="BI226" s="155">
        <f>IF(N226="nulová",J226,0)</f>
        <v>0</v>
      </c>
      <c r="BJ226" s="18" t="s">
        <v>82</v>
      </c>
      <c r="BK226" s="155">
        <f>ROUND(I226*H226,2)</f>
        <v>0</v>
      </c>
      <c r="BL226" s="18" t="s">
        <v>121</v>
      </c>
      <c r="BM226" s="154" t="s">
        <v>244</v>
      </c>
    </row>
    <row r="227" spans="2:51" s="13" customFormat="1" ht="12">
      <c r="B227" s="156"/>
      <c r="D227" s="157" t="s">
        <v>123</v>
      </c>
      <c r="E227" s="158" t="s">
        <v>1</v>
      </c>
      <c r="F227" s="159" t="s">
        <v>143</v>
      </c>
      <c r="H227" s="158" t="s">
        <v>1</v>
      </c>
      <c r="L227" s="156"/>
      <c r="M227" s="160"/>
      <c r="N227" s="161"/>
      <c r="O227" s="161"/>
      <c r="P227" s="161"/>
      <c r="Q227" s="161"/>
      <c r="R227" s="161"/>
      <c r="S227" s="161"/>
      <c r="T227" s="162"/>
      <c r="AT227" s="158" t="s">
        <v>123</v>
      </c>
      <c r="AU227" s="158" t="s">
        <v>84</v>
      </c>
      <c r="AV227" s="13" t="s">
        <v>82</v>
      </c>
      <c r="AW227" s="13" t="s">
        <v>32</v>
      </c>
      <c r="AX227" s="13" t="s">
        <v>75</v>
      </c>
      <c r="AY227" s="158" t="s">
        <v>115</v>
      </c>
    </row>
    <row r="228" spans="2:51" s="14" customFormat="1" ht="12">
      <c r="B228" s="163"/>
      <c r="D228" s="157" t="s">
        <v>123</v>
      </c>
      <c r="E228" s="164" t="s">
        <v>1</v>
      </c>
      <c r="F228" s="165">
        <v>60</v>
      </c>
      <c r="H228" s="166">
        <v>60</v>
      </c>
      <c r="L228" s="163"/>
      <c r="M228" s="167"/>
      <c r="N228" s="168"/>
      <c r="O228" s="168"/>
      <c r="P228" s="168"/>
      <c r="Q228" s="168"/>
      <c r="R228" s="168"/>
      <c r="S228" s="168"/>
      <c r="T228" s="169"/>
      <c r="AT228" s="164" t="s">
        <v>123</v>
      </c>
      <c r="AU228" s="164" t="s">
        <v>84</v>
      </c>
      <c r="AV228" s="14" t="s">
        <v>84</v>
      </c>
      <c r="AW228" s="14" t="s">
        <v>32</v>
      </c>
      <c r="AX228" s="14" t="s">
        <v>75</v>
      </c>
      <c r="AY228" s="164" t="s">
        <v>115</v>
      </c>
    </row>
    <row r="229" spans="2:51" s="15" customFormat="1" ht="12">
      <c r="B229" s="170"/>
      <c r="D229" s="157" t="s">
        <v>123</v>
      </c>
      <c r="E229" s="171" t="s">
        <v>1</v>
      </c>
      <c r="F229" s="172" t="s">
        <v>125</v>
      </c>
      <c r="H229" s="173">
        <v>60</v>
      </c>
      <c r="L229" s="170"/>
      <c r="M229" s="174"/>
      <c r="N229" s="175"/>
      <c r="O229" s="175"/>
      <c r="P229" s="175"/>
      <c r="Q229" s="175"/>
      <c r="R229" s="175"/>
      <c r="S229" s="175"/>
      <c r="T229" s="176"/>
      <c r="AT229" s="171" t="s">
        <v>123</v>
      </c>
      <c r="AU229" s="171" t="s">
        <v>84</v>
      </c>
      <c r="AV229" s="15" t="s">
        <v>121</v>
      </c>
      <c r="AW229" s="15" t="s">
        <v>32</v>
      </c>
      <c r="AX229" s="15" t="s">
        <v>82</v>
      </c>
      <c r="AY229" s="171" t="s">
        <v>115</v>
      </c>
    </row>
    <row r="230" spans="1:65" s="2" customFormat="1" ht="21.4" customHeight="1">
      <c r="A230" s="30"/>
      <c r="B230" s="142"/>
      <c r="C230" s="177" t="s">
        <v>245</v>
      </c>
      <c r="D230" s="177" t="s">
        <v>176</v>
      </c>
      <c r="E230" s="178" t="s">
        <v>246</v>
      </c>
      <c r="F230" s="179" t="s">
        <v>247</v>
      </c>
      <c r="G230" s="180" t="s">
        <v>239</v>
      </c>
      <c r="H230" s="181">
        <v>123.2</v>
      </c>
      <c r="I230" s="182">
        <v>0</v>
      </c>
      <c r="J230" s="182">
        <f>ROUND(I230*H230,2)</f>
        <v>0</v>
      </c>
      <c r="K230" s="183"/>
      <c r="L230" s="184"/>
      <c r="M230" s="185" t="s">
        <v>1</v>
      </c>
      <c r="N230" s="186" t="s">
        <v>40</v>
      </c>
      <c r="O230" s="152">
        <v>0</v>
      </c>
      <c r="P230" s="152">
        <f>O230*H230</f>
        <v>0</v>
      </c>
      <c r="Q230" s="152">
        <v>0.0335</v>
      </c>
      <c r="R230" s="152">
        <f>Q230*H230</f>
        <v>4.1272</v>
      </c>
      <c r="S230" s="152">
        <v>0</v>
      </c>
      <c r="T230" s="153">
        <f>S230*H230</f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54" t="s">
        <v>152</v>
      </c>
      <c r="AT230" s="154" t="s">
        <v>176</v>
      </c>
      <c r="AU230" s="154" t="s">
        <v>84</v>
      </c>
      <c r="AY230" s="18" t="s">
        <v>115</v>
      </c>
      <c r="BE230" s="155">
        <f>IF(N230="základní",J230,0)</f>
        <v>0</v>
      </c>
      <c r="BF230" s="155">
        <f>IF(N230="snížená",J230,0)</f>
        <v>0</v>
      </c>
      <c r="BG230" s="155">
        <f>IF(N230="zákl. přenesená",J230,0)</f>
        <v>0</v>
      </c>
      <c r="BH230" s="155">
        <f>IF(N230="sníž. přenesená",J230,0)</f>
        <v>0</v>
      </c>
      <c r="BI230" s="155">
        <f>IF(N230="nulová",J230,0)</f>
        <v>0</v>
      </c>
      <c r="BJ230" s="18" t="s">
        <v>82</v>
      </c>
      <c r="BK230" s="155">
        <f>ROUND(I230*H230,2)</f>
        <v>0</v>
      </c>
      <c r="BL230" s="18" t="s">
        <v>121</v>
      </c>
      <c r="BM230" s="154" t="s">
        <v>248</v>
      </c>
    </row>
    <row r="231" spans="2:51" s="14" customFormat="1" ht="12">
      <c r="B231" s="163"/>
      <c r="D231" s="157" t="s">
        <v>123</v>
      </c>
      <c r="E231" s="164" t="s">
        <v>1</v>
      </c>
      <c r="F231" s="165" t="s">
        <v>323</v>
      </c>
      <c r="H231" s="166">
        <v>133.1</v>
      </c>
      <c r="L231" s="163"/>
      <c r="M231" s="167"/>
      <c r="N231" s="168"/>
      <c r="O231" s="168"/>
      <c r="P231" s="168"/>
      <c r="Q231" s="168"/>
      <c r="R231" s="168"/>
      <c r="S231" s="168"/>
      <c r="T231" s="169"/>
      <c r="AT231" s="164" t="s">
        <v>123</v>
      </c>
      <c r="AU231" s="164" t="s">
        <v>84</v>
      </c>
      <c r="AV231" s="14" t="s">
        <v>84</v>
      </c>
      <c r="AW231" s="14" t="s">
        <v>32</v>
      </c>
      <c r="AX231" s="14" t="s">
        <v>75</v>
      </c>
      <c r="AY231" s="164" t="s">
        <v>115</v>
      </c>
    </row>
    <row r="232" spans="2:51" s="15" customFormat="1" ht="12">
      <c r="B232" s="170"/>
      <c r="D232" s="157" t="s">
        <v>123</v>
      </c>
      <c r="E232" s="171" t="s">
        <v>1</v>
      </c>
      <c r="F232" s="172" t="s">
        <v>125</v>
      </c>
      <c r="H232" s="173">
        <v>133.1</v>
      </c>
      <c r="L232" s="170"/>
      <c r="M232" s="174"/>
      <c r="N232" s="175"/>
      <c r="O232" s="175"/>
      <c r="P232" s="175"/>
      <c r="Q232" s="175"/>
      <c r="R232" s="175"/>
      <c r="S232" s="175"/>
      <c r="T232" s="176"/>
      <c r="AT232" s="171" t="s">
        <v>123</v>
      </c>
      <c r="AU232" s="171" t="s">
        <v>84</v>
      </c>
      <c r="AV232" s="15" t="s">
        <v>121</v>
      </c>
      <c r="AW232" s="15" t="s">
        <v>32</v>
      </c>
      <c r="AX232" s="15" t="s">
        <v>82</v>
      </c>
      <c r="AY232" s="171" t="s">
        <v>115</v>
      </c>
    </row>
    <row r="233" spans="2:63" s="12" customFormat="1" ht="22.9" customHeight="1">
      <c r="B233" s="130"/>
      <c r="D233" s="131" t="s">
        <v>74</v>
      </c>
      <c r="E233" s="140" t="s">
        <v>249</v>
      </c>
      <c r="F233" s="140" t="s">
        <v>250</v>
      </c>
      <c r="J233" s="141">
        <f>BK233</f>
        <v>0</v>
      </c>
      <c r="L233" s="130"/>
      <c r="M233" s="134"/>
      <c r="N233" s="135"/>
      <c r="O233" s="135"/>
      <c r="P233" s="136">
        <f>P234</f>
        <v>6.20862</v>
      </c>
      <c r="Q233" s="135"/>
      <c r="R233" s="136">
        <f>R234</f>
        <v>0</v>
      </c>
      <c r="S233" s="135"/>
      <c r="T233" s="137">
        <f>T234</f>
        <v>0</v>
      </c>
      <c r="AR233" s="131" t="s">
        <v>82</v>
      </c>
      <c r="AT233" s="138" t="s">
        <v>74</v>
      </c>
      <c r="AU233" s="138" t="s">
        <v>82</v>
      </c>
      <c r="AY233" s="131" t="s">
        <v>115</v>
      </c>
      <c r="BK233" s="139">
        <f>BK234</f>
        <v>0</v>
      </c>
    </row>
    <row r="234" spans="1:65" s="2" customFormat="1" ht="21.4" customHeight="1">
      <c r="A234" s="30"/>
      <c r="B234" s="142"/>
      <c r="C234" s="143" t="s">
        <v>251</v>
      </c>
      <c r="D234" s="143" t="s">
        <v>117</v>
      </c>
      <c r="E234" s="144" t="s">
        <v>252</v>
      </c>
      <c r="F234" s="145" t="s">
        <v>253</v>
      </c>
      <c r="G234" s="146" t="s">
        <v>163</v>
      </c>
      <c r="H234" s="147">
        <v>94.07</v>
      </c>
      <c r="I234" s="148">
        <v>0</v>
      </c>
      <c r="J234" s="148">
        <f>ROUND(I234*H234,2)</f>
        <v>0</v>
      </c>
      <c r="K234" s="149"/>
      <c r="L234" s="31"/>
      <c r="M234" s="194" t="s">
        <v>1</v>
      </c>
      <c r="N234" s="195" t="s">
        <v>40</v>
      </c>
      <c r="O234" s="196">
        <v>0.066</v>
      </c>
      <c r="P234" s="196">
        <f>O234*H234</f>
        <v>6.20862</v>
      </c>
      <c r="Q234" s="196">
        <v>0</v>
      </c>
      <c r="R234" s="196">
        <f>Q234*H234</f>
        <v>0</v>
      </c>
      <c r="S234" s="196">
        <v>0</v>
      </c>
      <c r="T234" s="197">
        <f>S234*H234</f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154" t="s">
        <v>121</v>
      </c>
      <c r="AT234" s="154" t="s">
        <v>117</v>
      </c>
      <c r="AU234" s="154" t="s">
        <v>84</v>
      </c>
      <c r="AY234" s="18" t="s">
        <v>115</v>
      </c>
      <c r="BE234" s="155">
        <f>IF(N234="základní",J234,0)</f>
        <v>0</v>
      </c>
      <c r="BF234" s="155">
        <f>IF(N234="snížená",J234,0)</f>
        <v>0</v>
      </c>
      <c r="BG234" s="155">
        <f>IF(N234="zákl. přenesená",J234,0)</f>
        <v>0</v>
      </c>
      <c r="BH234" s="155">
        <f>IF(N234="sníž. přenesená",J234,0)</f>
        <v>0</v>
      </c>
      <c r="BI234" s="155">
        <f>IF(N234="nulová",J234,0)</f>
        <v>0</v>
      </c>
      <c r="BJ234" s="18" t="s">
        <v>82</v>
      </c>
      <c r="BK234" s="155">
        <f>ROUND(I234*H234,2)</f>
        <v>0</v>
      </c>
      <c r="BL234" s="18" t="s">
        <v>121</v>
      </c>
      <c r="BM234" s="154" t="s">
        <v>254</v>
      </c>
    </row>
    <row r="235" spans="1:31" s="2" customFormat="1" ht="6.95" customHeight="1">
      <c r="A235" s="30"/>
      <c r="B235" s="45"/>
      <c r="C235" s="46"/>
      <c r="D235" s="46"/>
      <c r="E235" s="46"/>
      <c r="F235" s="46"/>
      <c r="G235" s="46"/>
      <c r="H235" s="46"/>
      <c r="I235" s="46"/>
      <c r="J235" s="46"/>
      <c r="K235" s="46"/>
      <c r="L235" s="31"/>
      <c r="M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</row>
  </sheetData>
  <autoFilter ref="C120:K234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40"/>
  <sheetViews>
    <sheetView showGridLines="0" workbookViewId="0" topLeftCell="A31">
      <selection activeCell="I139" sqref="I139"/>
    </sheetView>
  </sheetViews>
  <sheetFormatPr defaultColWidth="9.140625" defaultRowHeight="12"/>
  <cols>
    <col min="1" max="1" width="7.140625" style="1" customWidth="1"/>
    <col min="2" max="2" width="1.421875" style="1" customWidth="1"/>
    <col min="3" max="3" width="3.421875" style="1" customWidth="1"/>
    <col min="4" max="4" width="3.7109375" style="1" customWidth="1"/>
    <col min="5" max="5" width="14.7109375" style="1" customWidth="1"/>
    <col min="6" max="6" width="43.421875" style="1" customWidth="1"/>
    <col min="7" max="7" width="6.00390625" style="1" customWidth="1"/>
    <col min="8" max="8" width="9.8515625" style="1" customWidth="1"/>
    <col min="9" max="10" width="17.28125" style="1" customWidth="1"/>
    <col min="11" max="11" width="17.28125" style="1" hidden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421875" style="1" customWidth="1"/>
    <col min="23" max="23" width="14.00390625" style="1" customWidth="1"/>
    <col min="24" max="24" width="10.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>
      <c r="A1" s="91"/>
    </row>
    <row r="2" spans="12:46" s="1" customFormat="1" ht="36.95" customHeight="1">
      <c r="L2" s="220" t="s">
        <v>5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8" t="s">
        <v>87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s="1" customFormat="1" ht="24.95" customHeight="1">
      <c r="B4" s="21"/>
      <c r="D4" s="22" t="s">
        <v>88</v>
      </c>
      <c r="L4" s="21"/>
      <c r="M4" s="92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5" customHeight="1">
      <c r="B7" s="21"/>
      <c r="E7" s="236" t="str">
        <f>'Rekapitulace stavby'!K6</f>
        <v>Pláž koupaliště Čerťák</v>
      </c>
      <c r="F7" s="237"/>
      <c r="G7" s="237"/>
      <c r="H7" s="237"/>
      <c r="L7" s="21"/>
    </row>
    <row r="8" spans="1:31" s="2" customFormat="1" ht="12" customHeight="1">
      <c r="A8" s="30"/>
      <c r="B8" s="31"/>
      <c r="C8" s="30"/>
      <c r="D8" s="27" t="s">
        <v>89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5" customHeight="1">
      <c r="A9" s="30"/>
      <c r="B9" s="31"/>
      <c r="C9" s="30"/>
      <c r="D9" s="30"/>
      <c r="E9" s="229" t="s">
        <v>255</v>
      </c>
      <c r="F9" s="235"/>
      <c r="G9" s="235"/>
      <c r="H9" s="235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7" t="s">
        <v>16</v>
      </c>
      <c r="E11" s="30"/>
      <c r="F11" s="25" t="s">
        <v>1</v>
      </c>
      <c r="G11" s="30"/>
      <c r="H11" s="30"/>
      <c r="I11" s="27" t="s">
        <v>17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18</v>
      </c>
      <c r="E12" s="30"/>
      <c r="F12" s="25" t="s">
        <v>19</v>
      </c>
      <c r="G12" s="30"/>
      <c r="H12" s="30"/>
      <c r="I12" s="27" t="s">
        <v>20</v>
      </c>
      <c r="J12" s="53">
        <f>'Rekapitulace stavby'!AN8</f>
        <v>43718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7" t="s">
        <v>21</v>
      </c>
      <c r="E14" s="30"/>
      <c r="F14" s="30"/>
      <c r="G14" s="30"/>
      <c r="H14" s="30"/>
      <c r="I14" s="27" t="s">
        <v>22</v>
      </c>
      <c r="J14" s="25" t="s">
        <v>23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5" t="s">
        <v>24</v>
      </c>
      <c r="F15" s="30"/>
      <c r="G15" s="30"/>
      <c r="H15" s="30"/>
      <c r="I15" s="27" t="s">
        <v>25</v>
      </c>
      <c r="J15" s="25" t="s">
        <v>26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27</v>
      </c>
      <c r="E17" s="30"/>
      <c r="F17" s="30"/>
      <c r="G17" s="30"/>
      <c r="H17" s="30"/>
      <c r="I17" s="27" t="s">
        <v>22</v>
      </c>
      <c r="J17" s="25" t="str">
        <f>'Rekapitulace stavby'!AN13</f>
        <v/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14" t="str">
        <f>'Rekapitulace stavby'!E14</f>
        <v xml:space="preserve"> </v>
      </c>
      <c r="F18" s="214"/>
      <c r="G18" s="214"/>
      <c r="H18" s="214"/>
      <c r="I18" s="27" t="s">
        <v>25</v>
      </c>
      <c r="J18" s="25" t="str">
        <f>'Rekapitulace stavby'!AN14</f>
        <v/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28</v>
      </c>
      <c r="E20" s="30"/>
      <c r="F20" s="30"/>
      <c r="G20" s="30"/>
      <c r="H20" s="30"/>
      <c r="I20" s="27" t="s">
        <v>22</v>
      </c>
      <c r="J20" s="25" t="s">
        <v>29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30</v>
      </c>
      <c r="F21" s="30"/>
      <c r="G21" s="30"/>
      <c r="H21" s="30"/>
      <c r="I21" s="27" t="s">
        <v>25</v>
      </c>
      <c r="J21" s="25" t="s">
        <v>31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33</v>
      </c>
      <c r="E23" s="30"/>
      <c r="F23" s="30"/>
      <c r="G23" s="30"/>
      <c r="H23" s="30"/>
      <c r="I23" s="27" t="s">
        <v>22</v>
      </c>
      <c r="J23" s="25" t="s">
        <v>29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30</v>
      </c>
      <c r="F24" s="30"/>
      <c r="G24" s="30"/>
      <c r="H24" s="30"/>
      <c r="I24" s="27" t="s">
        <v>25</v>
      </c>
      <c r="J24" s="25" t="s">
        <v>31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34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5" customHeight="1">
      <c r="A27" s="93"/>
      <c r="B27" s="94"/>
      <c r="C27" s="93"/>
      <c r="D27" s="93"/>
      <c r="E27" s="221" t="s">
        <v>1</v>
      </c>
      <c r="F27" s="221"/>
      <c r="G27" s="221"/>
      <c r="H27" s="221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35</v>
      </c>
      <c r="E30" s="30"/>
      <c r="F30" s="30"/>
      <c r="G30" s="30"/>
      <c r="H30" s="30"/>
      <c r="I30" s="30"/>
      <c r="J30" s="69">
        <f>ROUND(J120,2)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37</v>
      </c>
      <c r="G32" s="30"/>
      <c r="H32" s="30"/>
      <c r="I32" s="34" t="s">
        <v>36</v>
      </c>
      <c r="J32" s="34" t="s">
        <v>38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7" t="s">
        <v>39</v>
      </c>
      <c r="E33" s="27" t="s">
        <v>40</v>
      </c>
      <c r="F33" s="98">
        <f>ROUND((SUM(BE120:BE139)),2)</f>
        <v>0</v>
      </c>
      <c r="G33" s="30"/>
      <c r="H33" s="30"/>
      <c r="I33" s="99">
        <v>0.21</v>
      </c>
      <c r="J33" s="98">
        <f>ROUND(((SUM(BE120:BE139))*I33),2)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7" t="s">
        <v>41</v>
      </c>
      <c r="F34" s="98">
        <f>ROUND((SUM(BF120:BF139)),2)</f>
        <v>0</v>
      </c>
      <c r="G34" s="30"/>
      <c r="H34" s="30"/>
      <c r="I34" s="99">
        <v>0.15</v>
      </c>
      <c r="J34" s="98">
        <f>ROUND(((SUM(BF120:BF139))*I34),2)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1"/>
      <c r="C35" s="30"/>
      <c r="D35" s="30"/>
      <c r="E35" s="27" t="s">
        <v>42</v>
      </c>
      <c r="F35" s="98">
        <f>ROUND((SUM(BG120:BG139)),2)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30"/>
      <c r="B36" s="31"/>
      <c r="C36" s="30"/>
      <c r="D36" s="30"/>
      <c r="E36" s="27" t="s">
        <v>43</v>
      </c>
      <c r="F36" s="98">
        <f>ROUND((SUM(BH120:BH139)),2)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1"/>
      <c r="C37" s="30"/>
      <c r="D37" s="30"/>
      <c r="E37" s="27" t="s">
        <v>44</v>
      </c>
      <c r="F37" s="98">
        <f>ROUND((SUM(BI120:BI139)),2)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45</v>
      </c>
      <c r="E39" s="58"/>
      <c r="F39" s="58"/>
      <c r="G39" s="102" t="s">
        <v>46</v>
      </c>
      <c r="H39" s="103" t="s">
        <v>47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0"/>
      <c r="D50" s="41" t="s">
        <v>48</v>
      </c>
      <c r="E50" s="42"/>
      <c r="F50" s="42"/>
      <c r="G50" s="41" t="s">
        <v>49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0"/>
      <c r="B61" s="31"/>
      <c r="C61" s="30"/>
      <c r="D61" s="43" t="s">
        <v>50</v>
      </c>
      <c r="E61" s="33"/>
      <c r="F61" s="106" t="s">
        <v>51</v>
      </c>
      <c r="G61" s="43" t="s">
        <v>50</v>
      </c>
      <c r="H61" s="33"/>
      <c r="I61" s="33"/>
      <c r="J61" s="107" t="s">
        <v>51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0"/>
      <c r="B65" s="31"/>
      <c r="C65" s="30"/>
      <c r="D65" s="41" t="s">
        <v>52</v>
      </c>
      <c r="E65" s="44"/>
      <c r="F65" s="44"/>
      <c r="G65" s="41" t="s">
        <v>53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0"/>
      <c r="B76" s="31"/>
      <c r="C76" s="30"/>
      <c r="D76" s="43" t="s">
        <v>50</v>
      </c>
      <c r="E76" s="33"/>
      <c r="F76" s="106" t="s">
        <v>51</v>
      </c>
      <c r="G76" s="43" t="s">
        <v>50</v>
      </c>
      <c r="H76" s="33"/>
      <c r="I76" s="33"/>
      <c r="J76" s="107" t="s">
        <v>51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90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5" customHeight="1">
      <c r="A85" s="30"/>
      <c r="B85" s="31"/>
      <c r="C85" s="30"/>
      <c r="D85" s="30"/>
      <c r="E85" s="236" t="str">
        <f>E7</f>
        <v>Pláž koupaliště Čerťák</v>
      </c>
      <c r="F85" s="237"/>
      <c r="G85" s="237"/>
      <c r="H85" s="237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7" t="s">
        <v>89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5" customHeight="1">
      <c r="A87" s="30"/>
      <c r="B87" s="31"/>
      <c r="C87" s="30"/>
      <c r="D87" s="30"/>
      <c r="E87" s="229" t="str">
        <f>E9</f>
        <v>02 - VRN - Vedlejší ropočtové náklady</v>
      </c>
      <c r="F87" s="235"/>
      <c r="G87" s="235"/>
      <c r="H87" s="235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7" t="s">
        <v>18</v>
      </c>
      <c r="D89" s="30"/>
      <c r="E89" s="30"/>
      <c r="F89" s="25" t="str">
        <f>F12</f>
        <v xml:space="preserve"> </v>
      </c>
      <c r="G89" s="30"/>
      <c r="H89" s="30"/>
      <c r="I89" s="27" t="s">
        <v>20</v>
      </c>
      <c r="J89" s="53">
        <v>43718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4.85" customHeight="1">
      <c r="A91" s="30"/>
      <c r="B91" s="31"/>
      <c r="C91" s="27" t="s">
        <v>21</v>
      </c>
      <c r="D91" s="30"/>
      <c r="E91" s="30"/>
      <c r="F91" s="25" t="str">
        <f>E15</f>
        <v>Město Nový Jičín</v>
      </c>
      <c r="G91" s="30"/>
      <c r="H91" s="30"/>
      <c r="I91" s="27" t="s">
        <v>28</v>
      </c>
      <c r="J91" s="28" t="str">
        <f>E21</f>
        <v>Architráv,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4.85" customHeight="1">
      <c r="A92" s="30"/>
      <c r="B92" s="31"/>
      <c r="C92" s="27" t="s">
        <v>27</v>
      </c>
      <c r="D92" s="30"/>
      <c r="E92" s="30"/>
      <c r="F92" s="25" t="str">
        <f>IF(E18="","",E18)</f>
        <v xml:space="preserve"> </v>
      </c>
      <c r="G92" s="30"/>
      <c r="H92" s="30"/>
      <c r="I92" s="27" t="s">
        <v>33</v>
      </c>
      <c r="J92" s="28" t="str">
        <f>E24</f>
        <v>Architráv, s.r.o.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08" t="s">
        <v>91</v>
      </c>
      <c r="D94" s="100"/>
      <c r="E94" s="100"/>
      <c r="F94" s="100"/>
      <c r="G94" s="100"/>
      <c r="H94" s="100"/>
      <c r="I94" s="100"/>
      <c r="J94" s="109" t="s">
        <v>92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10" t="s">
        <v>93</v>
      </c>
      <c r="D96" s="30"/>
      <c r="E96" s="30"/>
      <c r="F96" s="30"/>
      <c r="G96" s="30"/>
      <c r="H96" s="30"/>
      <c r="I96" s="30"/>
      <c r="J96" s="69">
        <f>J120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94</v>
      </c>
    </row>
    <row r="97" spans="2:12" s="9" customFormat="1" ht="24.95" customHeight="1">
      <c r="B97" s="111"/>
      <c r="D97" s="112" t="s">
        <v>256</v>
      </c>
      <c r="E97" s="113"/>
      <c r="F97" s="113"/>
      <c r="G97" s="113"/>
      <c r="H97" s="113"/>
      <c r="I97" s="113"/>
      <c r="J97" s="114">
        <f>J121</f>
        <v>0</v>
      </c>
      <c r="L97" s="111"/>
    </row>
    <row r="98" spans="2:12" s="10" customFormat="1" ht="19.9" customHeight="1">
      <c r="B98" s="115"/>
      <c r="D98" s="116" t="s">
        <v>257</v>
      </c>
      <c r="E98" s="117"/>
      <c r="F98" s="117"/>
      <c r="G98" s="117"/>
      <c r="H98" s="117"/>
      <c r="I98" s="117"/>
      <c r="J98" s="118">
        <f>J122</f>
        <v>0</v>
      </c>
      <c r="L98" s="115"/>
    </row>
    <row r="99" spans="2:12" s="10" customFormat="1" ht="19.9" customHeight="1">
      <c r="B99" s="115"/>
      <c r="D99" s="116" t="s">
        <v>258</v>
      </c>
      <c r="E99" s="117"/>
      <c r="F99" s="117"/>
      <c r="G99" s="117"/>
      <c r="H99" s="117"/>
      <c r="I99" s="117"/>
      <c r="J99" s="118">
        <f>J125</f>
        <v>0</v>
      </c>
      <c r="L99" s="115"/>
    </row>
    <row r="100" spans="2:12" s="10" customFormat="1" ht="19.9" customHeight="1">
      <c r="B100" s="115"/>
      <c r="D100" s="116" t="s">
        <v>259</v>
      </c>
      <c r="E100" s="117"/>
      <c r="F100" s="117"/>
      <c r="G100" s="117"/>
      <c r="H100" s="117"/>
      <c r="I100" s="117"/>
      <c r="J100" s="118">
        <f>J128</f>
        <v>0</v>
      </c>
      <c r="L100" s="115"/>
    </row>
    <row r="101" spans="1:31" s="2" customFormat="1" ht="21.75" customHeight="1">
      <c r="A101" s="30"/>
      <c r="B101" s="31"/>
      <c r="C101" s="30"/>
      <c r="D101" s="30"/>
      <c r="E101" s="30"/>
      <c r="F101" s="30"/>
      <c r="G101" s="30"/>
      <c r="H101" s="30"/>
      <c r="I101" s="30"/>
      <c r="J101" s="30"/>
      <c r="K101" s="30"/>
      <c r="L101" s="4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1:31" s="2" customFormat="1" ht="6.95" customHeight="1">
      <c r="A102" s="30"/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4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6" spans="1:31" s="2" customFormat="1" ht="6.95" customHeight="1">
      <c r="A106" s="30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24.95" customHeight="1">
      <c r="A107" s="30"/>
      <c r="B107" s="31"/>
      <c r="C107" s="22" t="s">
        <v>100</v>
      </c>
      <c r="D107" s="30"/>
      <c r="E107" s="30"/>
      <c r="F107" s="30"/>
      <c r="G107" s="30"/>
      <c r="H107" s="30"/>
      <c r="I107" s="30"/>
      <c r="J107" s="30"/>
      <c r="K107" s="30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6.95" customHeight="1">
      <c r="A108" s="30"/>
      <c r="B108" s="31"/>
      <c r="C108" s="30"/>
      <c r="D108" s="30"/>
      <c r="E108" s="30"/>
      <c r="F108" s="30"/>
      <c r="G108" s="30"/>
      <c r="H108" s="30"/>
      <c r="I108" s="30"/>
      <c r="J108" s="30"/>
      <c r="K108" s="30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2" customHeight="1">
      <c r="A109" s="30"/>
      <c r="B109" s="31"/>
      <c r="C109" s="27" t="s">
        <v>14</v>
      </c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5" customHeight="1">
      <c r="A110" s="30"/>
      <c r="B110" s="31"/>
      <c r="C110" s="30"/>
      <c r="D110" s="30"/>
      <c r="E110" s="236" t="str">
        <f>E7</f>
        <v>Pláž koupaliště Čerťák</v>
      </c>
      <c r="F110" s="237"/>
      <c r="G110" s="237"/>
      <c r="H110" s="237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7" t="s">
        <v>89</v>
      </c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5" customHeight="1">
      <c r="A112" s="30"/>
      <c r="B112" s="31"/>
      <c r="C112" s="30"/>
      <c r="D112" s="30"/>
      <c r="E112" s="229" t="str">
        <f>E9</f>
        <v>02 - VRN - Vedlejší ropočtové náklady</v>
      </c>
      <c r="F112" s="235"/>
      <c r="G112" s="235"/>
      <c r="H112" s="235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6.95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12" customHeight="1">
      <c r="A114" s="30"/>
      <c r="B114" s="31"/>
      <c r="C114" s="27" t="s">
        <v>18</v>
      </c>
      <c r="D114" s="30"/>
      <c r="E114" s="30"/>
      <c r="F114" s="25" t="str">
        <f>F12</f>
        <v xml:space="preserve"> </v>
      </c>
      <c r="G114" s="30"/>
      <c r="H114" s="30"/>
      <c r="I114" s="27" t="s">
        <v>20</v>
      </c>
      <c r="J114" s="53">
        <f>IF(J12="","",J12)</f>
        <v>43718</v>
      </c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6.95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14.85" customHeight="1">
      <c r="A116" s="30"/>
      <c r="B116" s="31"/>
      <c r="C116" s="27" t="s">
        <v>21</v>
      </c>
      <c r="D116" s="30"/>
      <c r="E116" s="30"/>
      <c r="F116" s="25" t="str">
        <f>E15</f>
        <v>Město Nový Jičín</v>
      </c>
      <c r="G116" s="30"/>
      <c r="H116" s="30"/>
      <c r="I116" s="27" t="s">
        <v>28</v>
      </c>
      <c r="J116" s="28" t="str">
        <f>E21</f>
        <v>Architráv, s.r.o.</v>
      </c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14.85" customHeight="1">
      <c r="A117" s="30"/>
      <c r="B117" s="31"/>
      <c r="C117" s="27" t="s">
        <v>27</v>
      </c>
      <c r="D117" s="30"/>
      <c r="E117" s="30"/>
      <c r="F117" s="25" t="str">
        <f>IF(E18="","",E18)</f>
        <v xml:space="preserve"> </v>
      </c>
      <c r="G117" s="30"/>
      <c r="H117" s="30"/>
      <c r="I117" s="27" t="s">
        <v>33</v>
      </c>
      <c r="J117" s="28" t="str">
        <f>E24</f>
        <v>Architráv, s.r.o.</v>
      </c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10.35" customHeight="1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11" customFormat="1" ht="29.25" customHeight="1">
      <c r="A119" s="119"/>
      <c r="B119" s="120"/>
      <c r="C119" s="121" t="s">
        <v>101</v>
      </c>
      <c r="D119" s="122" t="s">
        <v>60</v>
      </c>
      <c r="E119" s="122" t="s">
        <v>56</v>
      </c>
      <c r="F119" s="122" t="s">
        <v>57</v>
      </c>
      <c r="G119" s="122" t="s">
        <v>102</v>
      </c>
      <c r="H119" s="122" t="s">
        <v>103</v>
      </c>
      <c r="I119" s="122" t="s">
        <v>104</v>
      </c>
      <c r="J119" s="123" t="s">
        <v>92</v>
      </c>
      <c r="K119" s="124" t="s">
        <v>105</v>
      </c>
      <c r="L119" s="125"/>
      <c r="M119" s="60" t="s">
        <v>1</v>
      </c>
      <c r="N119" s="61" t="s">
        <v>39</v>
      </c>
      <c r="O119" s="61" t="s">
        <v>106</v>
      </c>
      <c r="P119" s="61" t="s">
        <v>107</v>
      </c>
      <c r="Q119" s="61" t="s">
        <v>108</v>
      </c>
      <c r="R119" s="61" t="s">
        <v>109</v>
      </c>
      <c r="S119" s="61" t="s">
        <v>110</v>
      </c>
      <c r="T119" s="62" t="s">
        <v>111</v>
      </c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</row>
    <row r="120" spans="1:63" s="2" customFormat="1" ht="22.9" customHeight="1">
      <c r="A120" s="30"/>
      <c r="B120" s="31"/>
      <c r="C120" s="67" t="s">
        <v>112</v>
      </c>
      <c r="D120" s="30"/>
      <c r="E120" s="30"/>
      <c r="F120" s="30"/>
      <c r="G120" s="30"/>
      <c r="H120" s="30"/>
      <c r="I120" s="30"/>
      <c r="J120" s="126">
        <f>BK120</f>
        <v>0</v>
      </c>
      <c r="K120" s="30"/>
      <c r="L120" s="31"/>
      <c r="M120" s="63"/>
      <c r="N120" s="54"/>
      <c r="O120" s="64"/>
      <c r="P120" s="127">
        <f>P121</f>
        <v>0</v>
      </c>
      <c r="Q120" s="64"/>
      <c r="R120" s="127">
        <f>R121</f>
        <v>0</v>
      </c>
      <c r="S120" s="64"/>
      <c r="T120" s="128">
        <f>T121</f>
        <v>0</v>
      </c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T120" s="18" t="s">
        <v>74</v>
      </c>
      <c r="AU120" s="18" t="s">
        <v>94</v>
      </c>
      <c r="BK120" s="129">
        <f>BK121</f>
        <v>0</v>
      </c>
    </row>
    <row r="121" spans="2:63" s="12" customFormat="1" ht="25.9" customHeight="1">
      <c r="B121" s="130"/>
      <c r="D121" s="131" t="s">
        <v>74</v>
      </c>
      <c r="E121" s="132" t="s">
        <v>260</v>
      </c>
      <c r="F121" s="132" t="s">
        <v>261</v>
      </c>
      <c r="J121" s="133">
        <f>BK121</f>
        <v>0</v>
      </c>
      <c r="L121" s="130"/>
      <c r="M121" s="134"/>
      <c r="N121" s="135"/>
      <c r="O121" s="135"/>
      <c r="P121" s="136">
        <f>P122+P125+P128</f>
        <v>0</v>
      </c>
      <c r="Q121" s="135"/>
      <c r="R121" s="136">
        <f>R122+R125+R128</f>
        <v>0</v>
      </c>
      <c r="S121" s="135"/>
      <c r="T121" s="137">
        <f>T122+T125+T128</f>
        <v>0</v>
      </c>
      <c r="AR121" s="131" t="s">
        <v>138</v>
      </c>
      <c r="AT121" s="138" t="s">
        <v>74</v>
      </c>
      <c r="AU121" s="138" t="s">
        <v>75</v>
      </c>
      <c r="AY121" s="131" t="s">
        <v>115</v>
      </c>
      <c r="BK121" s="139">
        <f>BK122+BK125+BK128</f>
        <v>0</v>
      </c>
    </row>
    <row r="122" spans="2:63" s="12" customFormat="1" ht="22.9" customHeight="1">
      <c r="B122" s="130"/>
      <c r="D122" s="131" t="s">
        <v>74</v>
      </c>
      <c r="E122" s="140" t="s">
        <v>262</v>
      </c>
      <c r="F122" s="140" t="s">
        <v>263</v>
      </c>
      <c r="J122" s="141">
        <f>BK122</f>
        <v>0</v>
      </c>
      <c r="L122" s="130"/>
      <c r="M122" s="134"/>
      <c r="N122" s="135"/>
      <c r="O122" s="135"/>
      <c r="P122" s="136">
        <f>SUM(P123:P124)</f>
        <v>0</v>
      </c>
      <c r="Q122" s="135"/>
      <c r="R122" s="136">
        <f>SUM(R123:R124)</f>
        <v>0</v>
      </c>
      <c r="S122" s="135"/>
      <c r="T122" s="137">
        <f>SUM(T123:T124)</f>
        <v>0</v>
      </c>
      <c r="AR122" s="131" t="s">
        <v>138</v>
      </c>
      <c r="AT122" s="138" t="s">
        <v>74</v>
      </c>
      <c r="AU122" s="138" t="s">
        <v>82</v>
      </c>
      <c r="AY122" s="131" t="s">
        <v>115</v>
      </c>
      <c r="BK122" s="139">
        <f>SUM(BK123:BK124)</f>
        <v>0</v>
      </c>
    </row>
    <row r="123" spans="1:65" s="2" customFormat="1" ht="15" customHeight="1">
      <c r="A123" s="30"/>
      <c r="B123" s="142"/>
      <c r="C123" s="143" t="s">
        <v>82</v>
      </c>
      <c r="D123" s="143" t="s">
        <v>117</v>
      </c>
      <c r="E123" s="144" t="s">
        <v>264</v>
      </c>
      <c r="F123" s="145" t="s">
        <v>265</v>
      </c>
      <c r="G123" s="146" t="s">
        <v>266</v>
      </c>
      <c r="H123" s="147">
        <v>1</v>
      </c>
      <c r="I123" s="148">
        <v>0</v>
      </c>
      <c r="J123" s="148">
        <f>ROUND(I123*H123,2)</f>
        <v>0</v>
      </c>
      <c r="K123" s="149"/>
      <c r="L123" s="31"/>
      <c r="M123" s="150" t="s">
        <v>1</v>
      </c>
      <c r="N123" s="151" t="s">
        <v>40</v>
      </c>
      <c r="O123" s="152">
        <v>0</v>
      </c>
      <c r="P123" s="152">
        <f>O123*H123</f>
        <v>0</v>
      </c>
      <c r="Q123" s="152">
        <v>0</v>
      </c>
      <c r="R123" s="152">
        <f>Q123*H123</f>
        <v>0</v>
      </c>
      <c r="S123" s="152">
        <v>0</v>
      </c>
      <c r="T123" s="153">
        <f>S123*H123</f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54" t="s">
        <v>267</v>
      </c>
      <c r="AT123" s="154" t="s">
        <v>117</v>
      </c>
      <c r="AU123" s="154" t="s">
        <v>84</v>
      </c>
      <c r="AY123" s="18" t="s">
        <v>115</v>
      </c>
      <c r="BE123" s="155">
        <f>IF(N123="základní",J123,0)</f>
        <v>0</v>
      </c>
      <c r="BF123" s="155">
        <f>IF(N123="snížená",J123,0)</f>
        <v>0</v>
      </c>
      <c r="BG123" s="155">
        <f>IF(N123="zákl. přenesená",J123,0)</f>
        <v>0</v>
      </c>
      <c r="BH123" s="155">
        <f>IF(N123="sníž. přenesená",J123,0)</f>
        <v>0</v>
      </c>
      <c r="BI123" s="155">
        <f>IF(N123="nulová",J123,0)</f>
        <v>0</v>
      </c>
      <c r="BJ123" s="18" t="s">
        <v>82</v>
      </c>
      <c r="BK123" s="155">
        <f>ROUND(I123*H123,2)</f>
        <v>0</v>
      </c>
      <c r="BL123" s="18" t="s">
        <v>267</v>
      </c>
      <c r="BM123" s="154" t="s">
        <v>268</v>
      </c>
    </row>
    <row r="124" spans="1:47" s="2" customFormat="1" ht="29.25">
      <c r="A124" s="30"/>
      <c r="B124" s="31"/>
      <c r="C124" s="30"/>
      <c r="D124" s="157" t="s">
        <v>269</v>
      </c>
      <c r="E124" s="30"/>
      <c r="F124" s="198" t="s">
        <v>270</v>
      </c>
      <c r="G124" s="30"/>
      <c r="H124" s="30"/>
      <c r="I124" s="30"/>
      <c r="J124" s="30"/>
      <c r="K124" s="30"/>
      <c r="L124" s="31"/>
      <c r="M124" s="199"/>
      <c r="N124" s="200"/>
      <c r="O124" s="56"/>
      <c r="P124" s="56"/>
      <c r="Q124" s="56"/>
      <c r="R124" s="56"/>
      <c r="S124" s="56"/>
      <c r="T124" s="57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T124" s="18" t="s">
        <v>269</v>
      </c>
      <c r="AU124" s="18" t="s">
        <v>84</v>
      </c>
    </row>
    <row r="125" spans="2:63" s="12" customFormat="1" ht="22.9" customHeight="1">
      <c r="B125" s="130"/>
      <c r="D125" s="131" t="s">
        <v>74</v>
      </c>
      <c r="E125" s="140" t="s">
        <v>271</v>
      </c>
      <c r="F125" s="140" t="s">
        <v>272</v>
      </c>
      <c r="J125" s="141">
        <f>BK125</f>
        <v>0</v>
      </c>
      <c r="L125" s="130"/>
      <c r="M125" s="134"/>
      <c r="N125" s="135"/>
      <c r="O125" s="135"/>
      <c r="P125" s="136">
        <f>SUM(P126:P127)</f>
        <v>0</v>
      </c>
      <c r="Q125" s="135"/>
      <c r="R125" s="136">
        <f>SUM(R126:R127)</f>
        <v>0</v>
      </c>
      <c r="S125" s="135"/>
      <c r="T125" s="137">
        <f>SUM(T126:T127)</f>
        <v>0</v>
      </c>
      <c r="AR125" s="131" t="s">
        <v>138</v>
      </c>
      <c r="AT125" s="138" t="s">
        <v>74</v>
      </c>
      <c r="AU125" s="138" t="s">
        <v>82</v>
      </c>
      <c r="AY125" s="131" t="s">
        <v>115</v>
      </c>
      <c r="BK125" s="139">
        <f>SUM(BK126:BK127)</f>
        <v>0</v>
      </c>
    </row>
    <row r="126" spans="1:65" s="2" customFormat="1" ht="15" customHeight="1">
      <c r="A126" s="30"/>
      <c r="B126" s="142"/>
      <c r="C126" s="143" t="s">
        <v>84</v>
      </c>
      <c r="D126" s="143" t="s">
        <v>117</v>
      </c>
      <c r="E126" s="144" t="s">
        <v>273</v>
      </c>
      <c r="F126" s="145" t="s">
        <v>272</v>
      </c>
      <c r="G126" s="146" t="s">
        <v>266</v>
      </c>
      <c r="H126" s="147">
        <v>1</v>
      </c>
      <c r="I126" s="148">
        <v>0</v>
      </c>
      <c r="J126" s="148">
        <f>ROUND(I126*H126,2)</f>
        <v>0</v>
      </c>
      <c r="K126" s="149"/>
      <c r="L126" s="31"/>
      <c r="M126" s="150" t="s">
        <v>1</v>
      </c>
      <c r="N126" s="151" t="s">
        <v>40</v>
      </c>
      <c r="O126" s="152">
        <v>0</v>
      </c>
      <c r="P126" s="152">
        <f>O126*H126</f>
        <v>0</v>
      </c>
      <c r="Q126" s="152">
        <v>0</v>
      </c>
      <c r="R126" s="152">
        <f>Q126*H126</f>
        <v>0</v>
      </c>
      <c r="S126" s="152">
        <v>0</v>
      </c>
      <c r="T126" s="153">
        <f>S126*H126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54" t="s">
        <v>267</v>
      </c>
      <c r="AT126" s="154" t="s">
        <v>117</v>
      </c>
      <c r="AU126" s="154" t="s">
        <v>84</v>
      </c>
      <c r="AY126" s="18" t="s">
        <v>115</v>
      </c>
      <c r="BE126" s="155">
        <f>IF(N126="základní",J126,0)</f>
        <v>0</v>
      </c>
      <c r="BF126" s="155">
        <f>IF(N126="snížená",J126,0)</f>
        <v>0</v>
      </c>
      <c r="BG126" s="155">
        <f>IF(N126="zákl. přenesená",J126,0)</f>
        <v>0</v>
      </c>
      <c r="BH126" s="155">
        <f>IF(N126="sníž. přenesená",J126,0)</f>
        <v>0</v>
      </c>
      <c r="BI126" s="155">
        <f>IF(N126="nulová",J126,0)</f>
        <v>0</v>
      </c>
      <c r="BJ126" s="18" t="s">
        <v>82</v>
      </c>
      <c r="BK126" s="155">
        <f>ROUND(I126*H126,2)</f>
        <v>0</v>
      </c>
      <c r="BL126" s="18" t="s">
        <v>267</v>
      </c>
      <c r="BM126" s="154" t="s">
        <v>274</v>
      </c>
    </row>
    <row r="127" spans="1:47" s="2" customFormat="1" ht="29.25">
      <c r="A127" s="30"/>
      <c r="B127" s="31"/>
      <c r="C127" s="30"/>
      <c r="D127" s="157" t="s">
        <v>269</v>
      </c>
      <c r="E127" s="30"/>
      <c r="F127" s="198" t="s">
        <v>275</v>
      </c>
      <c r="G127" s="30"/>
      <c r="H127" s="30"/>
      <c r="I127" s="30"/>
      <c r="J127" s="30"/>
      <c r="K127" s="30"/>
      <c r="L127" s="31"/>
      <c r="M127" s="199"/>
      <c r="N127" s="200"/>
      <c r="O127" s="56"/>
      <c r="P127" s="56"/>
      <c r="Q127" s="56"/>
      <c r="R127" s="56"/>
      <c r="S127" s="56"/>
      <c r="T127" s="57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T127" s="18" t="s">
        <v>269</v>
      </c>
      <c r="AU127" s="18" t="s">
        <v>84</v>
      </c>
    </row>
    <row r="128" spans="2:63" s="12" customFormat="1" ht="22.9" customHeight="1">
      <c r="B128" s="130"/>
      <c r="D128" s="131" t="s">
        <v>74</v>
      </c>
      <c r="E128" s="140" t="s">
        <v>276</v>
      </c>
      <c r="F128" s="140" t="s">
        <v>277</v>
      </c>
      <c r="J128" s="141">
        <f>BK128</f>
        <v>0</v>
      </c>
      <c r="L128" s="130"/>
      <c r="M128" s="134"/>
      <c r="N128" s="135"/>
      <c r="O128" s="135"/>
      <c r="P128" s="136">
        <f>SUM(P129:P139)</f>
        <v>0</v>
      </c>
      <c r="Q128" s="135"/>
      <c r="R128" s="136">
        <f>SUM(R129:R139)</f>
        <v>0</v>
      </c>
      <c r="S128" s="135"/>
      <c r="T128" s="137">
        <f>SUM(T129:T139)</f>
        <v>0</v>
      </c>
      <c r="AR128" s="131" t="s">
        <v>138</v>
      </c>
      <c r="AT128" s="138" t="s">
        <v>74</v>
      </c>
      <c r="AU128" s="138" t="s">
        <v>82</v>
      </c>
      <c r="AY128" s="131" t="s">
        <v>115</v>
      </c>
      <c r="BK128" s="139">
        <f>SUM(BK129:BK139)</f>
        <v>0</v>
      </c>
    </row>
    <row r="129" spans="1:65" s="2" customFormat="1" ht="15" customHeight="1">
      <c r="A129" s="30"/>
      <c r="B129" s="142"/>
      <c r="C129" s="143" t="s">
        <v>13</v>
      </c>
      <c r="D129" s="143" t="s">
        <v>117</v>
      </c>
      <c r="E129" s="144" t="s">
        <v>278</v>
      </c>
      <c r="F129" s="145" t="s">
        <v>279</v>
      </c>
      <c r="G129" s="146" t="s">
        <v>266</v>
      </c>
      <c r="H129" s="147">
        <v>1</v>
      </c>
      <c r="I129" s="148">
        <v>0</v>
      </c>
      <c r="J129" s="148">
        <f>ROUND(I129*H129,2)</f>
        <v>0</v>
      </c>
      <c r="K129" s="149"/>
      <c r="L129" s="31"/>
      <c r="M129" s="150" t="s">
        <v>1</v>
      </c>
      <c r="N129" s="151" t="s">
        <v>40</v>
      </c>
      <c r="O129" s="152">
        <v>0</v>
      </c>
      <c r="P129" s="152">
        <f>O129*H129</f>
        <v>0</v>
      </c>
      <c r="Q129" s="152">
        <v>0</v>
      </c>
      <c r="R129" s="152">
        <f>Q129*H129</f>
        <v>0</v>
      </c>
      <c r="S129" s="152">
        <v>0</v>
      </c>
      <c r="T129" s="153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54" t="s">
        <v>267</v>
      </c>
      <c r="AT129" s="154" t="s">
        <v>117</v>
      </c>
      <c r="AU129" s="154" t="s">
        <v>84</v>
      </c>
      <c r="AY129" s="18" t="s">
        <v>115</v>
      </c>
      <c r="BE129" s="155">
        <f>IF(N129="základní",J129,0)</f>
        <v>0</v>
      </c>
      <c r="BF129" s="155">
        <f>IF(N129="snížená",J129,0)</f>
        <v>0</v>
      </c>
      <c r="BG129" s="155">
        <f>IF(N129="zákl. přenesená",J129,0)</f>
        <v>0</v>
      </c>
      <c r="BH129" s="155">
        <f>IF(N129="sníž. přenesená",J129,0)</f>
        <v>0</v>
      </c>
      <c r="BI129" s="155">
        <f>IF(N129="nulová",J129,0)</f>
        <v>0</v>
      </c>
      <c r="BJ129" s="18" t="s">
        <v>82</v>
      </c>
      <c r="BK129" s="155">
        <f>ROUND(I129*H129,2)</f>
        <v>0</v>
      </c>
      <c r="BL129" s="18" t="s">
        <v>267</v>
      </c>
      <c r="BM129" s="154" t="s">
        <v>280</v>
      </c>
    </row>
    <row r="130" spans="1:65" s="2" customFormat="1" ht="15" customHeight="1">
      <c r="A130" s="30"/>
      <c r="B130" s="142"/>
      <c r="C130" s="143" t="s">
        <v>121</v>
      </c>
      <c r="D130" s="143" t="s">
        <v>117</v>
      </c>
      <c r="E130" s="144" t="s">
        <v>281</v>
      </c>
      <c r="F130" s="145" t="s">
        <v>277</v>
      </c>
      <c r="G130" s="146" t="s">
        <v>266</v>
      </c>
      <c r="H130" s="147">
        <v>1</v>
      </c>
      <c r="I130" s="148">
        <v>0</v>
      </c>
      <c r="J130" s="148">
        <f>ROUND(I130*H130,2)</f>
        <v>0</v>
      </c>
      <c r="K130" s="149"/>
      <c r="L130" s="31"/>
      <c r="M130" s="150" t="s">
        <v>1</v>
      </c>
      <c r="N130" s="151" t="s">
        <v>40</v>
      </c>
      <c r="O130" s="152">
        <v>0</v>
      </c>
      <c r="P130" s="152">
        <f>O130*H130</f>
        <v>0</v>
      </c>
      <c r="Q130" s="152">
        <v>0</v>
      </c>
      <c r="R130" s="152">
        <f>Q130*H130</f>
        <v>0</v>
      </c>
      <c r="S130" s="152">
        <v>0</v>
      </c>
      <c r="T130" s="153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54" t="s">
        <v>267</v>
      </c>
      <c r="AT130" s="154" t="s">
        <v>117</v>
      </c>
      <c r="AU130" s="154" t="s">
        <v>84</v>
      </c>
      <c r="AY130" s="18" t="s">
        <v>115</v>
      </c>
      <c r="BE130" s="155">
        <f>IF(N130="základní",J130,0)</f>
        <v>0</v>
      </c>
      <c r="BF130" s="155">
        <f>IF(N130="snížená",J130,0)</f>
        <v>0</v>
      </c>
      <c r="BG130" s="155">
        <f>IF(N130="zákl. přenesená",J130,0)</f>
        <v>0</v>
      </c>
      <c r="BH130" s="155">
        <f>IF(N130="sníž. přenesená",J130,0)</f>
        <v>0</v>
      </c>
      <c r="BI130" s="155">
        <f>IF(N130="nulová",J130,0)</f>
        <v>0</v>
      </c>
      <c r="BJ130" s="18" t="s">
        <v>82</v>
      </c>
      <c r="BK130" s="155">
        <f>ROUND(I130*H130,2)</f>
        <v>0</v>
      </c>
      <c r="BL130" s="18" t="s">
        <v>267</v>
      </c>
      <c r="BM130" s="154" t="s">
        <v>282</v>
      </c>
    </row>
    <row r="131" spans="1:47" s="2" customFormat="1" ht="29.25">
      <c r="A131" s="30"/>
      <c r="B131" s="31"/>
      <c r="C131" s="30"/>
      <c r="D131" s="157" t="s">
        <v>269</v>
      </c>
      <c r="E131" s="30"/>
      <c r="F131" s="198" t="s">
        <v>283</v>
      </c>
      <c r="G131" s="30"/>
      <c r="H131" s="30"/>
      <c r="I131" s="30"/>
      <c r="J131" s="30"/>
      <c r="K131" s="30"/>
      <c r="L131" s="31"/>
      <c r="M131" s="199"/>
      <c r="N131" s="200"/>
      <c r="O131" s="56"/>
      <c r="P131" s="56"/>
      <c r="Q131" s="56"/>
      <c r="R131" s="56"/>
      <c r="S131" s="56"/>
      <c r="T131" s="57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T131" s="18" t="s">
        <v>269</v>
      </c>
      <c r="AU131" s="18" t="s">
        <v>84</v>
      </c>
    </row>
    <row r="132" spans="1:65" s="2" customFormat="1" ht="21.4" customHeight="1">
      <c r="A132" s="30"/>
      <c r="B132" s="142"/>
      <c r="C132" s="143" t="s">
        <v>138</v>
      </c>
      <c r="D132" s="143" t="s">
        <v>117</v>
      </c>
      <c r="E132" s="144" t="s">
        <v>284</v>
      </c>
      <c r="F132" s="145" t="s">
        <v>285</v>
      </c>
      <c r="G132" s="146" t="s">
        <v>266</v>
      </c>
      <c r="H132" s="147">
        <v>1</v>
      </c>
      <c r="I132" s="148">
        <v>0</v>
      </c>
      <c r="J132" s="148">
        <f>ROUND(I132*H132,2)</f>
        <v>0</v>
      </c>
      <c r="K132" s="149"/>
      <c r="L132" s="31"/>
      <c r="M132" s="150" t="s">
        <v>1</v>
      </c>
      <c r="N132" s="151" t="s">
        <v>40</v>
      </c>
      <c r="O132" s="152">
        <v>0</v>
      </c>
      <c r="P132" s="152">
        <f>O132*H132</f>
        <v>0</v>
      </c>
      <c r="Q132" s="152">
        <v>0</v>
      </c>
      <c r="R132" s="152">
        <f>Q132*H132</f>
        <v>0</v>
      </c>
      <c r="S132" s="152">
        <v>0</v>
      </c>
      <c r="T132" s="153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54" t="s">
        <v>267</v>
      </c>
      <c r="AT132" s="154" t="s">
        <v>117</v>
      </c>
      <c r="AU132" s="154" t="s">
        <v>84</v>
      </c>
      <c r="AY132" s="18" t="s">
        <v>115</v>
      </c>
      <c r="BE132" s="155">
        <f>IF(N132="základní",J132,0)</f>
        <v>0</v>
      </c>
      <c r="BF132" s="155">
        <f>IF(N132="snížená",J132,0)</f>
        <v>0</v>
      </c>
      <c r="BG132" s="155">
        <f>IF(N132="zákl. přenesená",J132,0)</f>
        <v>0</v>
      </c>
      <c r="BH132" s="155">
        <f>IF(N132="sníž. přenesená",J132,0)</f>
        <v>0</v>
      </c>
      <c r="BI132" s="155">
        <f>IF(N132="nulová",J132,0)</f>
        <v>0</v>
      </c>
      <c r="BJ132" s="18" t="s">
        <v>82</v>
      </c>
      <c r="BK132" s="155">
        <f>ROUND(I132*H132,2)</f>
        <v>0</v>
      </c>
      <c r="BL132" s="18" t="s">
        <v>267</v>
      </c>
      <c r="BM132" s="154" t="s">
        <v>286</v>
      </c>
    </row>
    <row r="133" spans="1:65" s="2" customFormat="1" ht="15" customHeight="1">
      <c r="A133" s="30"/>
      <c r="B133" s="142"/>
      <c r="C133" s="143" t="s">
        <v>144</v>
      </c>
      <c r="D133" s="143" t="s">
        <v>117</v>
      </c>
      <c r="E133" s="144" t="s">
        <v>287</v>
      </c>
      <c r="F133" s="145" t="s">
        <v>288</v>
      </c>
      <c r="G133" s="146" t="s">
        <v>266</v>
      </c>
      <c r="H133" s="147">
        <v>1</v>
      </c>
      <c r="I133" s="148">
        <v>0</v>
      </c>
      <c r="J133" s="148">
        <f>ROUND(I133*H133,2)</f>
        <v>0</v>
      </c>
      <c r="K133" s="149"/>
      <c r="L133" s="31"/>
      <c r="M133" s="150" t="s">
        <v>1</v>
      </c>
      <c r="N133" s="151" t="s">
        <v>40</v>
      </c>
      <c r="O133" s="152">
        <v>0</v>
      </c>
      <c r="P133" s="152">
        <f>O133*H133</f>
        <v>0</v>
      </c>
      <c r="Q133" s="152">
        <v>0</v>
      </c>
      <c r="R133" s="152">
        <f>Q133*H133</f>
        <v>0</v>
      </c>
      <c r="S133" s="152">
        <v>0</v>
      </c>
      <c r="T133" s="153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54" t="s">
        <v>267</v>
      </c>
      <c r="AT133" s="154" t="s">
        <v>117</v>
      </c>
      <c r="AU133" s="154" t="s">
        <v>84</v>
      </c>
      <c r="AY133" s="18" t="s">
        <v>115</v>
      </c>
      <c r="BE133" s="155">
        <f>IF(N133="základní",J133,0)</f>
        <v>0</v>
      </c>
      <c r="BF133" s="155">
        <f>IF(N133="snížená",J133,0)</f>
        <v>0</v>
      </c>
      <c r="BG133" s="155">
        <f>IF(N133="zákl. přenesená",J133,0)</f>
        <v>0</v>
      </c>
      <c r="BH133" s="155">
        <f>IF(N133="sníž. přenesená",J133,0)</f>
        <v>0</v>
      </c>
      <c r="BI133" s="155">
        <f>IF(N133="nulová",J133,0)</f>
        <v>0</v>
      </c>
      <c r="BJ133" s="18" t="s">
        <v>82</v>
      </c>
      <c r="BK133" s="155">
        <f>ROUND(I133*H133,2)</f>
        <v>0</v>
      </c>
      <c r="BL133" s="18" t="s">
        <v>267</v>
      </c>
      <c r="BM133" s="154" t="s">
        <v>289</v>
      </c>
    </row>
    <row r="134" spans="1:65" s="2" customFormat="1" ht="15" customHeight="1">
      <c r="A134" s="30"/>
      <c r="B134" s="142"/>
      <c r="C134" s="143" t="s">
        <v>148</v>
      </c>
      <c r="D134" s="143" t="s">
        <v>117</v>
      </c>
      <c r="E134" s="144" t="s">
        <v>290</v>
      </c>
      <c r="F134" s="145" t="s">
        <v>291</v>
      </c>
      <c r="G134" s="146" t="s">
        <v>266</v>
      </c>
      <c r="H134" s="147">
        <v>1</v>
      </c>
      <c r="I134" s="148">
        <v>0</v>
      </c>
      <c r="J134" s="148">
        <f>ROUND(I134*H134,2)</f>
        <v>0</v>
      </c>
      <c r="K134" s="149"/>
      <c r="L134" s="31"/>
      <c r="M134" s="150" t="s">
        <v>1</v>
      </c>
      <c r="N134" s="151" t="s">
        <v>40</v>
      </c>
      <c r="O134" s="152">
        <v>0</v>
      </c>
      <c r="P134" s="152">
        <f>O134*H134</f>
        <v>0</v>
      </c>
      <c r="Q134" s="152">
        <v>0</v>
      </c>
      <c r="R134" s="152">
        <f>Q134*H134</f>
        <v>0</v>
      </c>
      <c r="S134" s="152">
        <v>0</v>
      </c>
      <c r="T134" s="153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54" t="s">
        <v>267</v>
      </c>
      <c r="AT134" s="154" t="s">
        <v>117</v>
      </c>
      <c r="AU134" s="154" t="s">
        <v>84</v>
      </c>
      <c r="AY134" s="18" t="s">
        <v>115</v>
      </c>
      <c r="BE134" s="155">
        <f>IF(N134="základní",J134,0)</f>
        <v>0</v>
      </c>
      <c r="BF134" s="155">
        <f>IF(N134="snížená",J134,0)</f>
        <v>0</v>
      </c>
      <c r="BG134" s="155">
        <f>IF(N134="zákl. přenesená",J134,0)</f>
        <v>0</v>
      </c>
      <c r="BH134" s="155">
        <f>IF(N134="sníž. přenesená",J134,0)</f>
        <v>0</v>
      </c>
      <c r="BI134" s="155">
        <f>IF(N134="nulová",J134,0)</f>
        <v>0</v>
      </c>
      <c r="BJ134" s="18" t="s">
        <v>82</v>
      </c>
      <c r="BK134" s="155">
        <f>ROUND(I134*H134,2)</f>
        <v>0</v>
      </c>
      <c r="BL134" s="18" t="s">
        <v>267</v>
      </c>
      <c r="BM134" s="154" t="s">
        <v>292</v>
      </c>
    </row>
    <row r="135" spans="1:65" s="2" customFormat="1" ht="15" customHeight="1">
      <c r="A135" s="30"/>
      <c r="B135" s="142"/>
      <c r="C135" s="143" t="s">
        <v>152</v>
      </c>
      <c r="D135" s="143" t="s">
        <v>117</v>
      </c>
      <c r="E135" s="144" t="s">
        <v>293</v>
      </c>
      <c r="F135" s="145" t="s">
        <v>294</v>
      </c>
      <c r="G135" s="146" t="s">
        <v>266</v>
      </c>
      <c r="H135" s="147">
        <v>1</v>
      </c>
      <c r="I135" s="148">
        <v>0</v>
      </c>
      <c r="J135" s="148">
        <f>ROUND(I135*H135,2)</f>
        <v>0</v>
      </c>
      <c r="K135" s="149"/>
      <c r="L135" s="31"/>
      <c r="M135" s="150" t="s">
        <v>1</v>
      </c>
      <c r="N135" s="151" t="s">
        <v>40</v>
      </c>
      <c r="O135" s="152">
        <v>0</v>
      </c>
      <c r="P135" s="152">
        <f>O135*H135</f>
        <v>0</v>
      </c>
      <c r="Q135" s="152">
        <v>0</v>
      </c>
      <c r="R135" s="152">
        <f>Q135*H135</f>
        <v>0</v>
      </c>
      <c r="S135" s="152">
        <v>0</v>
      </c>
      <c r="T135" s="153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4" t="s">
        <v>267</v>
      </c>
      <c r="AT135" s="154" t="s">
        <v>117</v>
      </c>
      <c r="AU135" s="154" t="s">
        <v>84</v>
      </c>
      <c r="AY135" s="18" t="s">
        <v>115</v>
      </c>
      <c r="BE135" s="155">
        <f>IF(N135="základní",J135,0)</f>
        <v>0</v>
      </c>
      <c r="BF135" s="155">
        <f>IF(N135="snížená",J135,0)</f>
        <v>0</v>
      </c>
      <c r="BG135" s="155">
        <f>IF(N135="zákl. přenesená",J135,0)</f>
        <v>0</v>
      </c>
      <c r="BH135" s="155">
        <f>IF(N135="sníž. přenesená",J135,0)</f>
        <v>0</v>
      </c>
      <c r="BI135" s="155">
        <f>IF(N135="nulová",J135,0)</f>
        <v>0</v>
      </c>
      <c r="BJ135" s="18" t="s">
        <v>82</v>
      </c>
      <c r="BK135" s="155">
        <f>ROUND(I135*H135,2)</f>
        <v>0</v>
      </c>
      <c r="BL135" s="18" t="s">
        <v>267</v>
      </c>
      <c r="BM135" s="154" t="s">
        <v>295</v>
      </c>
    </row>
    <row r="136" spans="1:65" s="2" customFormat="1" ht="15" customHeight="1">
      <c r="A136" s="30"/>
      <c r="B136" s="142"/>
      <c r="C136" s="143" t="s">
        <v>156</v>
      </c>
      <c r="D136" s="143" t="s">
        <v>117</v>
      </c>
      <c r="E136" s="144" t="s">
        <v>296</v>
      </c>
      <c r="F136" s="145" t="s">
        <v>297</v>
      </c>
      <c r="G136" s="146" t="s">
        <v>266</v>
      </c>
      <c r="H136" s="147">
        <v>1</v>
      </c>
      <c r="I136" s="148">
        <v>0</v>
      </c>
      <c r="J136" s="148">
        <f>ROUND(I136*H136,2)</f>
        <v>0</v>
      </c>
      <c r="K136" s="149"/>
      <c r="L136" s="31"/>
      <c r="M136" s="150" t="s">
        <v>1</v>
      </c>
      <c r="N136" s="151" t="s">
        <v>40</v>
      </c>
      <c r="O136" s="152">
        <v>0</v>
      </c>
      <c r="P136" s="152">
        <f>O136*H136</f>
        <v>0</v>
      </c>
      <c r="Q136" s="152">
        <v>0</v>
      </c>
      <c r="R136" s="152">
        <f>Q136*H136</f>
        <v>0</v>
      </c>
      <c r="S136" s="152">
        <v>0</v>
      </c>
      <c r="T136" s="153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54" t="s">
        <v>267</v>
      </c>
      <c r="AT136" s="154" t="s">
        <v>117</v>
      </c>
      <c r="AU136" s="154" t="s">
        <v>84</v>
      </c>
      <c r="AY136" s="18" t="s">
        <v>115</v>
      </c>
      <c r="BE136" s="155">
        <f>IF(N136="základní",J136,0)</f>
        <v>0</v>
      </c>
      <c r="BF136" s="155">
        <f>IF(N136="snížená",J136,0)</f>
        <v>0</v>
      </c>
      <c r="BG136" s="155">
        <f>IF(N136="zákl. přenesená",J136,0)</f>
        <v>0</v>
      </c>
      <c r="BH136" s="155">
        <f>IF(N136="sníž. přenesená",J136,0)</f>
        <v>0</v>
      </c>
      <c r="BI136" s="155">
        <f>IF(N136="nulová",J136,0)</f>
        <v>0</v>
      </c>
      <c r="BJ136" s="18" t="s">
        <v>82</v>
      </c>
      <c r="BK136" s="155">
        <f>ROUND(I136*H136,2)</f>
        <v>0</v>
      </c>
      <c r="BL136" s="18" t="s">
        <v>267</v>
      </c>
      <c r="BM136" s="154" t="s">
        <v>298</v>
      </c>
    </row>
    <row r="137" spans="1:47" s="2" customFormat="1" ht="29.25">
      <c r="A137" s="30"/>
      <c r="B137" s="31"/>
      <c r="C137" s="30"/>
      <c r="D137" s="157" t="s">
        <v>269</v>
      </c>
      <c r="E137" s="30"/>
      <c r="F137" s="198" t="s">
        <v>283</v>
      </c>
      <c r="G137" s="30"/>
      <c r="H137" s="30"/>
      <c r="I137" s="30"/>
      <c r="J137" s="30"/>
      <c r="K137" s="30"/>
      <c r="L137" s="31"/>
      <c r="M137" s="199"/>
      <c r="N137" s="200"/>
      <c r="O137" s="56"/>
      <c r="P137" s="56"/>
      <c r="Q137" s="56"/>
      <c r="R137" s="56"/>
      <c r="S137" s="56"/>
      <c r="T137" s="57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T137" s="18" t="s">
        <v>269</v>
      </c>
      <c r="AU137" s="18" t="s">
        <v>84</v>
      </c>
    </row>
    <row r="138" spans="1:65" s="2" customFormat="1" ht="15" customHeight="1">
      <c r="A138" s="30"/>
      <c r="B138" s="142"/>
      <c r="C138" s="143" t="s">
        <v>160</v>
      </c>
      <c r="D138" s="143" t="s">
        <v>117</v>
      </c>
      <c r="E138" s="144" t="s">
        <v>299</v>
      </c>
      <c r="F138" s="145" t="s">
        <v>300</v>
      </c>
      <c r="G138" s="146" t="s">
        <v>266</v>
      </c>
      <c r="H138" s="147">
        <v>1</v>
      </c>
      <c r="I138" s="148">
        <v>0</v>
      </c>
      <c r="J138" s="148">
        <f>ROUND(I138*H138,2)</f>
        <v>0</v>
      </c>
      <c r="K138" s="149"/>
      <c r="L138" s="31"/>
      <c r="M138" s="150" t="s">
        <v>1</v>
      </c>
      <c r="N138" s="151" t="s">
        <v>40</v>
      </c>
      <c r="O138" s="152">
        <v>0</v>
      </c>
      <c r="P138" s="152">
        <f>O138*H138</f>
        <v>0</v>
      </c>
      <c r="Q138" s="152">
        <v>0</v>
      </c>
      <c r="R138" s="152">
        <f>Q138*H138</f>
        <v>0</v>
      </c>
      <c r="S138" s="152">
        <v>0</v>
      </c>
      <c r="T138" s="153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54" t="s">
        <v>267</v>
      </c>
      <c r="AT138" s="154" t="s">
        <v>117</v>
      </c>
      <c r="AU138" s="154" t="s">
        <v>84</v>
      </c>
      <c r="AY138" s="18" t="s">
        <v>115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8" t="s">
        <v>82</v>
      </c>
      <c r="BK138" s="155">
        <f>ROUND(I138*H138,2)</f>
        <v>0</v>
      </c>
      <c r="BL138" s="18" t="s">
        <v>267</v>
      </c>
      <c r="BM138" s="154" t="s">
        <v>301</v>
      </c>
    </row>
    <row r="139" spans="1:65" s="2" customFormat="1" ht="15" customHeight="1">
      <c r="A139" s="30"/>
      <c r="B139" s="142"/>
      <c r="C139" s="143" t="s">
        <v>165</v>
      </c>
      <c r="D139" s="143" t="s">
        <v>117</v>
      </c>
      <c r="E139" s="144" t="s">
        <v>302</v>
      </c>
      <c r="F139" s="145" t="s">
        <v>303</v>
      </c>
      <c r="G139" s="146" t="s">
        <v>266</v>
      </c>
      <c r="H139" s="147">
        <v>1</v>
      </c>
      <c r="I139" s="148">
        <v>0</v>
      </c>
      <c r="J139" s="148">
        <f>ROUND(I139*H139,2)</f>
        <v>0</v>
      </c>
      <c r="K139" s="149"/>
      <c r="L139" s="31"/>
      <c r="M139" s="194" t="s">
        <v>1</v>
      </c>
      <c r="N139" s="195" t="s">
        <v>40</v>
      </c>
      <c r="O139" s="196">
        <v>0</v>
      </c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4" t="s">
        <v>267</v>
      </c>
      <c r="AT139" s="154" t="s">
        <v>117</v>
      </c>
      <c r="AU139" s="154" t="s">
        <v>84</v>
      </c>
      <c r="AY139" s="18" t="s">
        <v>115</v>
      </c>
      <c r="BE139" s="155">
        <f>IF(N139="základní",J139,0)</f>
        <v>0</v>
      </c>
      <c r="BF139" s="155">
        <f>IF(N139="snížená",J139,0)</f>
        <v>0</v>
      </c>
      <c r="BG139" s="155">
        <f>IF(N139="zákl. přenesená",J139,0)</f>
        <v>0</v>
      </c>
      <c r="BH139" s="155">
        <f>IF(N139="sníž. přenesená",J139,0)</f>
        <v>0</v>
      </c>
      <c r="BI139" s="155">
        <f>IF(N139="nulová",J139,0)</f>
        <v>0</v>
      </c>
      <c r="BJ139" s="18" t="s">
        <v>82</v>
      </c>
      <c r="BK139" s="155">
        <f>ROUND(I139*H139,2)</f>
        <v>0</v>
      </c>
      <c r="BL139" s="18" t="s">
        <v>267</v>
      </c>
      <c r="BM139" s="154" t="s">
        <v>304</v>
      </c>
    </row>
    <row r="140" spans="1:31" s="2" customFormat="1" ht="6.95" customHeight="1">
      <c r="A140" s="30"/>
      <c r="B140" s="45"/>
      <c r="C140" s="46"/>
      <c r="D140" s="46"/>
      <c r="E140" s="46"/>
      <c r="F140" s="46"/>
      <c r="G140" s="46"/>
      <c r="H140" s="46"/>
      <c r="I140" s="46"/>
      <c r="J140" s="46"/>
      <c r="K140" s="46"/>
      <c r="L140" s="31"/>
      <c r="M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</sheetData>
  <autoFilter ref="C119:K139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Domorak</dc:creator>
  <cp:keywords/>
  <dc:description/>
  <cp:lastModifiedBy>Ivo</cp:lastModifiedBy>
  <dcterms:created xsi:type="dcterms:W3CDTF">2019-08-29T12:18:49Z</dcterms:created>
  <dcterms:modified xsi:type="dcterms:W3CDTF">2019-09-10T14:31:19Z</dcterms:modified>
  <cp:category/>
  <cp:version/>
  <cp:contentType/>
  <cp:contentStatus/>
</cp:coreProperties>
</file>