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1"/>
  </bookViews>
  <sheets>
    <sheet name="Rekapitulace stavby" sheetId="1" r:id="rId1"/>
    <sheet name="Dybal033 - Most u domu č...." sheetId="2" r:id="rId2"/>
  </sheets>
  <definedNames>
    <definedName name="_xlnm._FilterDatabase" localSheetId="1" hidden="1">'Dybal033 - Most u domu č....'!$C$130:$K$426</definedName>
    <definedName name="_xlnm.Print_Area" localSheetId="1">'Dybal033 - Most u domu č....'!$C$4:$J$76,'Dybal033 - Most u domu č....'!$C$120:$K$426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'Dybal033 - Most u domu č....'!$130:$130</definedName>
  </definedNames>
  <calcPr calcId="152511"/>
</workbook>
</file>

<file path=xl/sharedStrings.xml><?xml version="1.0" encoding="utf-8"?>
<sst xmlns="http://schemas.openxmlformats.org/spreadsheetml/2006/main" count="3726" uniqueCount="799">
  <si>
    <t>Export Komplet</t>
  </si>
  <si>
    <t/>
  </si>
  <si>
    <t>2.0</t>
  </si>
  <si>
    <t>False</t>
  </si>
  <si>
    <t>{1efe0c13-82f3-40bd-9e6e-3a3f1f8e6519}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</si>
  <si>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</si>
  <si>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</si>
  <si>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</si>
  <si>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</si>
  <si>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</si>
  <si>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</si>
  <si>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</si>
  <si>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</si>
  <si>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</si>
  <si>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</si>
  <si>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</si>
  <si>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Most u domu č.105,ulice Revoluční v Novém Jičíně</t>
  </si>
  <si>
    <t>KSO:</t>
  </si>
  <si>
    <t>CC-CZ:</t>
  </si>
  <si>
    <t>Místo:</t>
  </si>
  <si>
    <t>Nový Jičín</t>
  </si>
  <si>
    <t>Datum:</t>
  </si>
  <si>
    <t>9. 10. 2018</t>
  </si>
  <si>
    <t>Zadavatel:</t>
  </si>
  <si>
    <t>IČ:</t>
  </si>
  <si>
    <t>Město Nový Jičín</t>
  </si>
  <si>
    <t>DIČ:</t>
  </si>
  <si>
    <t>Uchazeč:</t>
  </si>
  <si>
    <t>Vyplň údaj</t>
  </si>
  <si>
    <t>Projektant:</t>
  </si>
  <si>
    <t>Ing.Dybal Jaromír</t>
  </si>
  <si>
    <t>True</t>
  </si>
  <si>
    <t>Zpracovatel:</t>
  </si>
  <si>
    <t>Fajfrová Irena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</si>
  <si>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</si>
  <si>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</si>
  <si>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</si>
  <si>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</si>
  <si>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</si>
  <si>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</si>
  <si>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</si>
  <si>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</si>
  <si>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</si>
  <si>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</si>
  <si>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</si>
  <si>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</si>
  <si>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</si>
  <si>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</si>
  <si>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</si>
  <si>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</si>
  <si>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</si>
  <si>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</si>
  <si>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</si>
  <si>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</si>
  <si>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</si>
  <si>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</si>
  <si>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</si>
  <si>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</si>
  <si>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</si>
  <si>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</si>
  <si>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</si>
  <si>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</si>
  <si>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</si>
  <si>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</si>
  <si>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</si>
  <si>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</si>
  <si>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</si>
  <si>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</si>
  <si>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</si>
  <si>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</si>
  <si>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</si>
  <si>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</si>
  <si>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</si>
  <si>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</si>
  <si>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</si>
  <si>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</si>
  <si>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</si>
  <si>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</si>
  <si>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</si>
  <si>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</si>
  <si>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</si>
  <si>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</si>
  <si>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10,269</t>
  </si>
  <si>
    <t>2</t>
  </si>
  <si>
    <t>j</t>
  </si>
  <si>
    <t>20,604</t>
  </si>
  <si>
    <t>KRYCÍ LIST SOUPISU PRACÍ</t>
  </si>
  <si>
    <t>o</t>
  </si>
  <si>
    <t>30,873</t>
  </si>
  <si>
    <t>k</t>
  </si>
  <si>
    <t>47,725</t>
  </si>
  <si>
    <t>sut</t>
  </si>
  <si>
    <t>26,503</t>
  </si>
  <si>
    <t>i1</t>
  </si>
  <si>
    <t>26,06</t>
  </si>
  <si>
    <t>id</t>
  </si>
  <si>
    <t>18,225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</si>
  <si>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</si>
  <si>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</si>
  <si>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</si>
  <si>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</si>
  <si>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</si>
  <si>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</si>
  <si>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</si>
  <si>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</si>
  <si>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</si>
  <si>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</si>
  <si>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</si>
  <si>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</si>
  <si>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</si>
  <si>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</si>
  <si>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</si>
  <si>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</si>
  <si>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</si>
  <si>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764 - Konstrukce klempířské</t>
  </si>
  <si>
    <t xml:space="preserve">    767 - Konstrukce zámečnické</t>
  </si>
  <si>
    <t xml:space="preserve">    789 - Povrchové úpravy ocelových konstrukcí a technologických zařízení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</si>
  <si>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</si>
  <si>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</si>
  <si>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</si>
  <si>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</si>
  <si>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</si>
  <si>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</si>
  <si>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</si>
  <si>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</si>
  <si>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</si>
  <si>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</si>
  <si>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</si>
  <si>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</si>
  <si>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</si>
  <si>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</si>
  <si>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</si>
  <si>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</si>
  <si>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</si>
  <si>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</si>
  <si>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</si>
  <si>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</si>
  <si>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</si>
  <si>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</si>
  <si>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113107344</t>
  </si>
  <si>
    <t>Odstranění podkladu živičného tl 160 mm strojně pl do 50 m2</t>
  </si>
  <si>
    <t>m2</t>
  </si>
  <si>
    <t>CS ÚRS 2018 01</t>
  </si>
  <si>
    <t>4</t>
  </si>
  <si>
    <t>1854766718</t>
  </si>
  <si>
    <t>VV</t>
  </si>
  <si>
    <t>4,5*(4,0+2,4+2,8)</t>
  </si>
  <si>
    <t>129203101</t>
  </si>
  <si>
    <t>Čištění otevřených koryt vodotečí š dna do 5 m hl do 2,5 m v hornině tř. 3</t>
  </si>
  <si>
    <t>m3</t>
  </si>
  <si>
    <t>-189172829</t>
  </si>
  <si>
    <t>0,45*2,8*8,15</t>
  </si>
  <si>
    <t>3</t>
  </si>
  <si>
    <t>129203109</t>
  </si>
  <si>
    <t>Příplatek k čištění otevřených koryt vodotečí v hornině tř. 3 za lepivost</t>
  </si>
  <si>
    <t>206003219</t>
  </si>
  <si>
    <t>v*0,3</t>
  </si>
  <si>
    <t>131203101</t>
  </si>
  <si>
    <t>Hloubení jam ručním nebo pneum nářadím v soudržných horninách tř. 3</t>
  </si>
  <si>
    <t>634225486</t>
  </si>
  <si>
    <t>odkop za opěrami</t>
  </si>
  <si>
    <t>0,5*1,2*1,9*(4,5+0,5+0,5)*2</t>
  </si>
  <si>
    <t>odkop za křídlem</t>
  </si>
  <si>
    <t>0,5*3,2*1,5*1,4*0,6*4</t>
  </si>
  <si>
    <t>Součet</t>
  </si>
  <si>
    <t>5</t>
  </si>
  <si>
    <t>131203109</t>
  </si>
  <si>
    <t>Příplatek za lepivost u hloubení jam ručním nebo pneum nářadím v hornině tř. 3</t>
  </si>
  <si>
    <t>-255357928</t>
  </si>
  <si>
    <t>j*0,3</t>
  </si>
  <si>
    <t>6</t>
  </si>
  <si>
    <t>162601102</t>
  </si>
  <si>
    <t>Vodorovné přemístění do 5000 m výkopku/sypaniny z horniny tř. 1 až 4</t>
  </si>
  <si>
    <t>1526046948</t>
  </si>
  <si>
    <t xml:space="preserve">"dovoz ornice "   </t>
  </si>
  <si>
    <t>18*0,1</t>
  </si>
  <si>
    <t>7</t>
  </si>
  <si>
    <t>162701105</t>
  </si>
  <si>
    <t>Vodorovné přemístění do 10000 m výkopku/sypaniny z horniny tř. 1 až 4</t>
  </si>
  <si>
    <t>-564733972</t>
  </si>
  <si>
    <t>j+v</t>
  </si>
  <si>
    <t>8</t>
  </si>
  <si>
    <t>162701109</t>
  </si>
  <si>
    <t>Příplatek k vodorovnému přemístění výkopku/sypaniny z horniny tř. 1 až 4 ZKD 1000 m přes 10000 m</t>
  </si>
  <si>
    <t>-1565032500</t>
  </si>
  <si>
    <t>o*10</t>
  </si>
  <si>
    <t>9</t>
  </si>
  <si>
    <t>167101101</t>
  </si>
  <si>
    <t>Nakládání výkopku z hornin tř. 1 až 4 do 100 m3</t>
  </si>
  <si>
    <t>754629408</t>
  </si>
  <si>
    <t>"naložení ornice  rozprostření "</t>
  </si>
  <si>
    <t>10</t>
  </si>
  <si>
    <t>171201201</t>
  </si>
  <si>
    <t>Uložení sypaniny na skládky</t>
  </si>
  <si>
    <t>-1378524663</t>
  </si>
  <si>
    <t>11</t>
  </si>
  <si>
    <t>171201211</t>
  </si>
  <si>
    <t>Poplatek za uložení stavebního odpadu - zeminy a kameniva na skládce</t>
  </si>
  <si>
    <t>t</t>
  </si>
  <si>
    <t>1775559807</t>
  </si>
  <si>
    <t>o*1,67</t>
  </si>
  <si>
    <t>12</t>
  </si>
  <si>
    <t>174101101</t>
  </si>
  <si>
    <t>Zásyp jam, šachet rýh nebo kolem objektů sypaninou se zhutněním</t>
  </si>
  <si>
    <t>1761997342</t>
  </si>
  <si>
    <t>přechodové klíny</t>
  </si>
  <si>
    <t>6,3+8,0-3,06</t>
  </si>
  <si>
    <t>13</t>
  </si>
  <si>
    <t>M</t>
  </si>
  <si>
    <t>58344199</t>
  </si>
  <si>
    <t>štěrkodrť frakce 0-63</t>
  </si>
  <si>
    <t>-517827245</t>
  </si>
  <si>
    <t>11,240*2</t>
  </si>
  <si>
    <t>14</t>
  </si>
  <si>
    <t>181301102</t>
  </si>
  <si>
    <t>Rozprostření ornice tl vrstvy do 150 mm pl do 500 m2 v rovině nebo ve svahu do 1:5</t>
  </si>
  <si>
    <t>-262239187</t>
  </si>
  <si>
    <t>4,5*1,0*4</t>
  </si>
  <si>
    <t>181411131</t>
  </si>
  <si>
    <t>Založení parkového trávníku výsevem plochy do 1000 m2 v rovině a ve svahu do 1:5</t>
  </si>
  <si>
    <t>2106459220</t>
  </si>
  <si>
    <t>16</t>
  </si>
  <si>
    <t>00572410</t>
  </si>
  <si>
    <t>osivo směs travní parková</t>
  </si>
  <si>
    <t>kg</t>
  </si>
  <si>
    <t>-1237655384</t>
  </si>
  <si>
    <t>17</t>
  </si>
  <si>
    <t>183403153</t>
  </si>
  <si>
    <t>Obdělání půdy hrabáním v rovině a svahu do 1:5</t>
  </si>
  <si>
    <t>-1917585969</t>
  </si>
  <si>
    <t>18</t>
  </si>
  <si>
    <t>183403161</t>
  </si>
  <si>
    <t>Obdělání půdy válením v rovině a svahu do 1:5</t>
  </si>
  <si>
    <t>849641721</t>
  </si>
  <si>
    <t>19</t>
  </si>
  <si>
    <t>185804511</t>
  </si>
  <si>
    <t>Mechanické odplevelení</t>
  </si>
  <si>
    <t>-969410662</t>
  </si>
  <si>
    <t>Zakládání</t>
  </si>
  <si>
    <t>20</t>
  </si>
  <si>
    <t>212312111</t>
  </si>
  <si>
    <t>Lože pro trativody z betonu prostého</t>
  </si>
  <si>
    <t>-691213127</t>
  </si>
  <si>
    <t>odvodnění opěr, křídel</t>
  </si>
  <si>
    <t>0,15*0,2*4,5*2</t>
  </si>
  <si>
    <t>0,15*0,2*1,4*4</t>
  </si>
  <si>
    <t>212572111</t>
  </si>
  <si>
    <t>Lože pro trativody ze štěrkopísku tříděného</t>
  </si>
  <si>
    <t>-1712682203</t>
  </si>
  <si>
    <t>0,2*0,05*4,5*2</t>
  </si>
  <si>
    <t>0,2*0,05*1,4*4</t>
  </si>
  <si>
    <t>22</t>
  </si>
  <si>
    <t>212792211</t>
  </si>
  <si>
    <t>Odvodnění mostní opěry - drenážní flexibilní plastové potrubí DN 100</t>
  </si>
  <si>
    <t>m</t>
  </si>
  <si>
    <t>-274274890</t>
  </si>
  <si>
    <t>(4,5+1,4+1,4)*2</t>
  </si>
  <si>
    <t>23</t>
  </si>
  <si>
    <t>212972112</t>
  </si>
  <si>
    <t>Opláštění drenážních trub filtrační textilií DN 100</t>
  </si>
  <si>
    <t>408490021</t>
  </si>
  <si>
    <t>24</t>
  </si>
  <si>
    <t>271532212</t>
  </si>
  <si>
    <t>Podsyp pod základové konstrukce se zhutněním z hrubého kameniva frakce 16 až 32 mm</t>
  </si>
  <si>
    <t>-1743749589</t>
  </si>
  <si>
    <t>přechodový klín</t>
  </si>
  <si>
    <t>1,0*4,5*2*0,1</t>
  </si>
  <si>
    <t>Svislé a kompletní konstrukce</t>
  </si>
  <si>
    <t>25</t>
  </si>
  <si>
    <t>334323117</t>
  </si>
  <si>
    <t>Mostní opěry a úložné prahy ze ŽB C 25/30</t>
  </si>
  <si>
    <t>-1662283020</t>
  </si>
  <si>
    <t>"úložný práh-opěra O1"     1,02</t>
  </si>
  <si>
    <t>"úložný práh-opěra O2"     0,95</t>
  </si>
  <si>
    <t>26</t>
  </si>
  <si>
    <t>334323217</t>
  </si>
  <si>
    <t>Mostní křídla a závěrné zídky ze ŽB C 25/30</t>
  </si>
  <si>
    <t>-1153100944</t>
  </si>
  <si>
    <t>6,8</t>
  </si>
  <si>
    <t>27</t>
  </si>
  <si>
    <t>334351112</t>
  </si>
  <si>
    <t>Bednění systémové mostních opěr a úložných prahů z překližek pro ŽB - zřízení</t>
  </si>
  <si>
    <t>474911009</t>
  </si>
  <si>
    <t>0,5*(0,6+0,6+4,5+4,5)*2</t>
  </si>
  <si>
    <t>28</t>
  </si>
  <si>
    <t>334351211</t>
  </si>
  <si>
    <t>Bednění systémové mostních opěr a úložných prahů z překližek - odstranění</t>
  </si>
  <si>
    <t>-690528464</t>
  </si>
  <si>
    <t>29</t>
  </si>
  <si>
    <t>334352111</t>
  </si>
  <si>
    <t>Bednění mostních křídel a závěrných zídek ze systémového bednění s výplní z překližek - zřízení</t>
  </si>
  <si>
    <t>-1977425628</t>
  </si>
  <si>
    <t>(0,4+1,4*2)*1,7*4</t>
  </si>
  <si>
    <t>(1,3+1,4*2)*0,5*4</t>
  </si>
  <si>
    <t>30</t>
  </si>
  <si>
    <t>334352211</t>
  </si>
  <si>
    <t>Bednění mostních křídel a závěrných zídek ze systémového bednění s výplní z překližek - odstranění</t>
  </si>
  <si>
    <t>727225482</t>
  </si>
  <si>
    <t>31</t>
  </si>
  <si>
    <t>334361226</t>
  </si>
  <si>
    <t>Výztuž křídel, závěrných zdí z betonářské oceli 10 505</t>
  </si>
  <si>
    <t>-1645156441</t>
  </si>
  <si>
    <t>425,184*0,001</t>
  </si>
  <si>
    <t>32</t>
  </si>
  <si>
    <t>334361266</t>
  </si>
  <si>
    <t>Výztuž úložných prahů ložisek z betonářské oceli 10 505</t>
  </si>
  <si>
    <t>-2118817270</t>
  </si>
  <si>
    <t>"úložný práh-opěra O1"     128,45*0,001</t>
  </si>
  <si>
    <t>"úložný práh-opěra O2"     125,231*0,001</t>
  </si>
  <si>
    <t>33</t>
  </si>
  <si>
    <t>348171111.R</t>
  </si>
  <si>
    <t xml:space="preserve">Osazení+dodávka  mostní ocelové třímadlové  zábradlí vč.kotvení,povrch.úpravy a všech doplňků </t>
  </si>
  <si>
    <t>-301533525</t>
  </si>
  <si>
    <t>4,01*2+8,3</t>
  </si>
  <si>
    <t>Vodorovné konstrukce</t>
  </si>
  <si>
    <t>34</t>
  </si>
  <si>
    <t>421321107</t>
  </si>
  <si>
    <t>Mostní nosné konstrukce deskové přechodové ze ŽB C 25/30</t>
  </si>
  <si>
    <t>920530454</t>
  </si>
  <si>
    <t>(0,3*4,5+0,5*1,0*2)*2</t>
  </si>
  <si>
    <t>35</t>
  </si>
  <si>
    <t>421331131</t>
  </si>
  <si>
    <t>Mostní  betonové nosné konstrukce deskové z betonu C 30/37</t>
  </si>
  <si>
    <t>-162974780</t>
  </si>
  <si>
    <t>"žel.bet.deska"    4,82</t>
  </si>
  <si>
    <t>36</t>
  </si>
  <si>
    <t>421351111</t>
  </si>
  <si>
    <t>Bednění desky - zřízení</t>
  </si>
  <si>
    <t>-2022984943</t>
  </si>
  <si>
    <t>4,5*4,5</t>
  </si>
  <si>
    <t>37</t>
  </si>
  <si>
    <t>421351112</t>
  </si>
  <si>
    <t>Bednění boků přechodové desky konstrukcí mostů - zřízení</t>
  </si>
  <si>
    <t>-1132014397</t>
  </si>
  <si>
    <t>"přechodový klín"</t>
  </si>
  <si>
    <t>(0,26+0,42)*0,5*1,0*4,5*2</t>
  </si>
  <si>
    <t>38</t>
  </si>
  <si>
    <t>421351131</t>
  </si>
  <si>
    <t>Bednění boční stěny konstrukcí mostů výšky do 350 mm - zřízení</t>
  </si>
  <si>
    <t>-81382632</t>
  </si>
  <si>
    <t>0,3*4,05*2</t>
  </si>
  <si>
    <t>0,3*4,5*2</t>
  </si>
  <si>
    <t>39</t>
  </si>
  <si>
    <t>421351211</t>
  </si>
  <si>
    <t>Bednění desky -odstranění</t>
  </si>
  <si>
    <t>-1992331455</t>
  </si>
  <si>
    <t>40</t>
  </si>
  <si>
    <t>421351212</t>
  </si>
  <si>
    <t>Bednění boků přechodové desky konstrukcí mostů - odstranění</t>
  </si>
  <si>
    <t>-1553240096</t>
  </si>
  <si>
    <t>41</t>
  </si>
  <si>
    <t>421351231</t>
  </si>
  <si>
    <t>Bednění stěny boční konstrukcí mostů výšky do 350 mm - odstranění</t>
  </si>
  <si>
    <t>-984568714</t>
  </si>
  <si>
    <t>42</t>
  </si>
  <si>
    <t>421361226</t>
  </si>
  <si>
    <t>Výztuž ŽB deskového mostu z betonářské oceli 10 505</t>
  </si>
  <si>
    <t>-654136662</t>
  </si>
  <si>
    <t>(682,423+15,0)*0,001</t>
  </si>
  <si>
    <t>43</t>
  </si>
  <si>
    <t>421361412</t>
  </si>
  <si>
    <t>Výztuž mostních desek ze svařovaných sítí nad 4 kg/m2</t>
  </si>
  <si>
    <t>1654862549</t>
  </si>
  <si>
    <t>"přechodový klín"      93,7*0,001</t>
  </si>
  <si>
    <t>44</t>
  </si>
  <si>
    <t>421951113</t>
  </si>
  <si>
    <t>Dřevěná mostovka z měkkých hranolů</t>
  </si>
  <si>
    <t>2047833493</t>
  </si>
  <si>
    <t>dřevěné podlahy pro betonáž</t>
  </si>
  <si>
    <t>hranol 100/100 á 500</t>
  </si>
  <si>
    <t>0,1*0,1*4,5*10</t>
  </si>
  <si>
    <t>45</t>
  </si>
  <si>
    <t>423124112.1</t>
  </si>
  <si>
    <t>Osazování prefabrikovaných  desek z ŽB  jeřábem hmotnosti do 10 t</t>
  </si>
  <si>
    <t>kus</t>
  </si>
  <si>
    <t>732113289</t>
  </si>
  <si>
    <t>46</t>
  </si>
  <si>
    <t>451311521.1</t>
  </si>
  <si>
    <t>Podklad pro dlažbu z betonu   tř. C 16/20 vrstva tl nad 100 do 150 mm</t>
  </si>
  <si>
    <t>1289610107</t>
  </si>
  <si>
    <t>koryto toku</t>
  </si>
  <si>
    <t>2,8*(6,22-0,3-0,3)</t>
  </si>
  <si>
    <t>47</t>
  </si>
  <si>
    <t>451571211</t>
  </si>
  <si>
    <t>Lože pod dlažby z kameniva těženého hrubého vrstva tl do 100 mm   16/32</t>
  </si>
  <si>
    <t>-918786393</t>
  </si>
  <si>
    <t>2,8*8,15</t>
  </si>
  <si>
    <t>48</t>
  </si>
  <si>
    <t>452318510</t>
  </si>
  <si>
    <t>Zajišťovací práh z betonu prostého se zvýšenými nároky na prostředí  C250/25</t>
  </si>
  <si>
    <t>1333490687</t>
  </si>
  <si>
    <t>příčný betonový  práh</t>
  </si>
  <si>
    <t>0,3*0,5*(2,8+1,1*2)*2</t>
  </si>
  <si>
    <t>49</t>
  </si>
  <si>
    <t>452368211</t>
  </si>
  <si>
    <t>Výztuž podkladních desek nebo bloků nebo pražců otevřený výkop ze svařovaných sítí Kari</t>
  </si>
  <si>
    <t>-2005889085</t>
  </si>
  <si>
    <t>(164,32+29,2)*0,001</t>
  </si>
  <si>
    <t>50</t>
  </si>
  <si>
    <t>463211143</t>
  </si>
  <si>
    <t>Rovnanina objemu do 3 m3 z lomového kamene tříděného hmotnosti přes 200 kg s urovnáním líce</t>
  </si>
  <si>
    <t>90925382</t>
  </si>
  <si>
    <t>1,0*2,4*2*0,3</t>
  </si>
  <si>
    <t>51</t>
  </si>
  <si>
    <t>465513127</t>
  </si>
  <si>
    <t>Dlažba z lomového kamene na cementovou maltu s vyspárováním tl 200 mm</t>
  </si>
  <si>
    <t>493499627</t>
  </si>
  <si>
    <t>břehy toku</t>
  </si>
  <si>
    <t>Sqrt(0,5*1,6*0,6+0,5*1,5*0,5+0,5*0,6*0,2*4)*1,414</t>
  </si>
  <si>
    <t>17,5</t>
  </si>
  <si>
    <t>Komunikace pozemní</t>
  </si>
  <si>
    <t>52</t>
  </si>
  <si>
    <t>567122114</t>
  </si>
  <si>
    <t>Podklad ze směsi stmelené cementem SC C 8/10 (KSC I) tl 150 mm</t>
  </si>
  <si>
    <t>395924885</t>
  </si>
  <si>
    <t>"předmostí"     28,7</t>
  </si>
  <si>
    <t>53</t>
  </si>
  <si>
    <t>569931132</t>
  </si>
  <si>
    <t>Zpevnění krajnic asfaltovým recyklátem tl 100 mm</t>
  </si>
  <si>
    <t>385897962</t>
  </si>
  <si>
    <t>0,4*(2,8*2+1,5*2)</t>
  </si>
  <si>
    <t>54</t>
  </si>
  <si>
    <t>573231111</t>
  </si>
  <si>
    <t>Postřik živičný spojovací ze silniční emulze v množství 0,70 kg/m2</t>
  </si>
  <si>
    <t>295099860</t>
  </si>
  <si>
    <t>k*2</t>
  </si>
  <si>
    <t>55</t>
  </si>
  <si>
    <t>577134121</t>
  </si>
  <si>
    <t>Asfaltový beton vrstva obrusná ACO 11 (ABS) tř. I tl 40 mm š přes 3 m z nemodifikovaného asfaltu</t>
  </si>
  <si>
    <t>1498418180</t>
  </si>
  <si>
    <t>"most"   4,05*4,0</t>
  </si>
  <si>
    <t>"předmostí"     2,8*5,5+(8,4+4,5)*0,5*2,5</t>
  </si>
  <si>
    <t>56</t>
  </si>
  <si>
    <t>577144121</t>
  </si>
  <si>
    <t>Asfaltový beton vrstva obrusná ACO 11 (ABS) tř. I tl 50 mm š přes 3 m z nemodifikovaného asfaltu</t>
  </si>
  <si>
    <t>-586450264</t>
  </si>
  <si>
    <t>57</t>
  </si>
  <si>
    <t>599141111</t>
  </si>
  <si>
    <t>Vyplnění spár mezi silničními dílci živičnou zálivkou</t>
  </si>
  <si>
    <t>141600571</t>
  </si>
  <si>
    <t>8,43+5,5+4,5*2</t>
  </si>
  <si>
    <t>Úpravy povrchů, podlahy a osazování výplní</t>
  </si>
  <si>
    <t>58</t>
  </si>
  <si>
    <t>622142012</t>
  </si>
  <si>
    <t>Potažení vnějších stěn rabicovým pletivem</t>
  </si>
  <si>
    <t>1348284930</t>
  </si>
  <si>
    <t>"rubové plochy opěr"</t>
  </si>
  <si>
    <t>0,5*4,5*2</t>
  </si>
  <si>
    <t>59</t>
  </si>
  <si>
    <t>628332196</t>
  </si>
  <si>
    <t>Cementový pačok dvojnásobný</t>
  </si>
  <si>
    <t>1594717286</t>
  </si>
  <si>
    <t xml:space="preserve">"oprava lícních ploch opěr"        </t>
  </si>
  <si>
    <t>(1,2*4,5+0,6*1,2*2)*2</t>
  </si>
  <si>
    <t>křídla</t>
  </si>
  <si>
    <t>(1,0*1,4+0,4*1,0)*4</t>
  </si>
  <si>
    <t>60</t>
  </si>
  <si>
    <t>628613511</t>
  </si>
  <si>
    <t>Ochranný nátěr zábradlí  tl. min 260 µm</t>
  </si>
  <si>
    <t>1524456161</t>
  </si>
  <si>
    <t>"zábradlí"    4,01*1,1*1,5*2</t>
  </si>
  <si>
    <t>Ostatní konstrukce a práce, bourání</t>
  </si>
  <si>
    <t>61</t>
  </si>
  <si>
    <t>913121111</t>
  </si>
  <si>
    <t>Montáž a demontáž dočasné dopravní značky kompletní základní</t>
  </si>
  <si>
    <t>754954553</t>
  </si>
  <si>
    <t>62</t>
  </si>
  <si>
    <t>913121112</t>
  </si>
  <si>
    <t>Montáž a demontáž dočasné dopravní značky kompletní zvětšené</t>
  </si>
  <si>
    <t>-1503466024</t>
  </si>
  <si>
    <t>63</t>
  </si>
  <si>
    <t>913121211</t>
  </si>
  <si>
    <t>Příplatek k dočasné dopravní značce kompletní základní za první a ZKD den použití</t>
  </si>
  <si>
    <t>222563493</t>
  </si>
  <si>
    <t>7,000*30*2</t>
  </si>
  <si>
    <t>64</t>
  </si>
  <si>
    <t>913121212</t>
  </si>
  <si>
    <t>Příplatek k dočasné dopravní značce kompletní zvětšené za první a ZKD den použití</t>
  </si>
  <si>
    <t>1473549948</t>
  </si>
  <si>
    <t>5,000*30*2</t>
  </si>
  <si>
    <t>65</t>
  </si>
  <si>
    <t>913211113</t>
  </si>
  <si>
    <t>Montáž a demontáž dočasné dopravní zábrany reflexní šířky 3 m</t>
  </si>
  <si>
    <t>284951602</t>
  </si>
  <si>
    <t>66</t>
  </si>
  <si>
    <t>913211213</t>
  </si>
  <si>
    <t>Příplatek k dočasné dopravní zábraně reflexní 3 m za první a ZKD den použití</t>
  </si>
  <si>
    <t>-1943563624</t>
  </si>
  <si>
    <t>3,000*30*2</t>
  </si>
  <si>
    <t>67</t>
  </si>
  <si>
    <t>913321111</t>
  </si>
  <si>
    <t>Montáž a demontáž dočasné dopravní směrové desky základní</t>
  </si>
  <si>
    <t>-1281913235</t>
  </si>
  <si>
    <t>68</t>
  </si>
  <si>
    <t>913321211</t>
  </si>
  <si>
    <t>Příplatek k dočasné směrové desce základní za první a ZKD den použití</t>
  </si>
  <si>
    <t>-906161089</t>
  </si>
  <si>
    <t>2,000*30*2</t>
  </si>
  <si>
    <t>69</t>
  </si>
  <si>
    <t>913411111</t>
  </si>
  <si>
    <t>Montáž a demontáž mobilní semaforové soupravy se 2 semafory</t>
  </si>
  <si>
    <t>997810123</t>
  </si>
  <si>
    <t>70</t>
  </si>
  <si>
    <t>913411211</t>
  </si>
  <si>
    <t>Příplatek k dočasné mobilní semaforové soupravě se 2 semafory za první a ZKD den použití</t>
  </si>
  <si>
    <t>-579583687</t>
  </si>
  <si>
    <t>30*2</t>
  </si>
  <si>
    <t>71</t>
  </si>
  <si>
    <t>913911111</t>
  </si>
  <si>
    <t>Montáž a demontáž akumulátoru dočasného dopravního značení olověného 12 V/7,2 Ah</t>
  </si>
  <si>
    <t>1675103998</t>
  </si>
  <si>
    <t>72</t>
  </si>
  <si>
    <t>913911211</t>
  </si>
  <si>
    <t>Příplatek k dočasnému akumulátor 12V/7,2 Ah za první a ZKD den použití</t>
  </si>
  <si>
    <t>1827020236</t>
  </si>
  <si>
    <t>73</t>
  </si>
  <si>
    <t>914111111</t>
  </si>
  <si>
    <t>Montáž svislé dopravní značky do velikosti 1 m2 objímkami na sloupek nebo konzolu</t>
  </si>
  <si>
    <t>280894480</t>
  </si>
  <si>
    <t>74</t>
  </si>
  <si>
    <t>40444305.1</t>
  </si>
  <si>
    <t>značka dopravní svislá  P6</t>
  </si>
  <si>
    <t>-1965093388</t>
  </si>
  <si>
    <t>77</t>
  </si>
  <si>
    <t>914511112</t>
  </si>
  <si>
    <t>Montáž sloupku dopravních značek délky do 3,5 m s betonovým základem a patkou</t>
  </si>
  <si>
    <t>-392626428</t>
  </si>
  <si>
    <t>78</t>
  </si>
  <si>
    <t>40445230</t>
  </si>
  <si>
    <t>sloupek Zn pro dopravní značku D 70mm v 350mm</t>
  </si>
  <si>
    <t>384821796</t>
  </si>
  <si>
    <t>79</t>
  </si>
  <si>
    <t>40445241</t>
  </si>
  <si>
    <t>patka hliníková pro sloupek D 70 mm</t>
  </si>
  <si>
    <t>1542824175</t>
  </si>
  <si>
    <t>80</t>
  </si>
  <si>
    <t>40445257</t>
  </si>
  <si>
    <t>upínací svorka na sloupek D 70 mm</t>
  </si>
  <si>
    <t>-1353409832</t>
  </si>
  <si>
    <t>81</t>
  </si>
  <si>
    <t>40445254</t>
  </si>
  <si>
    <t>víčko plastové na sloupek D 70mm</t>
  </si>
  <si>
    <t>696600098</t>
  </si>
  <si>
    <t>82</t>
  </si>
  <si>
    <t>916131213</t>
  </si>
  <si>
    <t>Osazení silničního obrubníku betonového stojatého s boční opěrou do lože z betonu prostého</t>
  </si>
  <si>
    <t>792905506</t>
  </si>
  <si>
    <t>83</t>
  </si>
  <si>
    <t>59217031</t>
  </si>
  <si>
    <t>obrubník betonový silniční 100 x 15 x 25 cm</t>
  </si>
  <si>
    <t>-580930361</t>
  </si>
  <si>
    <t>84</t>
  </si>
  <si>
    <t>916991121</t>
  </si>
  <si>
    <t>Lože pod obrubníky, krajníky nebo obruby z dlažebních kostek z betonu prostého</t>
  </si>
  <si>
    <t>1583851464</t>
  </si>
  <si>
    <t>3,8*0,2*0,1</t>
  </si>
  <si>
    <t>85</t>
  </si>
  <si>
    <t>963051111</t>
  </si>
  <si>
    <t>Bourání mostní nosné konstrukce z ŽB</t>
  </si>
  <si>
    <t>-79774162</t>
  </si>
  <si>
    <t xml:space="preserve">"částečné odbourání betonových opěr"                      </t>
  </si>
  <si>
    <t>0,45*4,5*00,65*2</t>
  </si>
  <si>
    <t>86</t>
  </si>
  <si>
    <t>963071112</t>
  </si>
  <si>
    <t>Demontáž ocelových prvků mostů šroubovaných nebo svařovaných přes 100 kg</t>
  </si>
  <si>
    <t>1036013875</t>
  </si>
  <si>
    <t>demontáž mostovky</t>
  </si>
  <si>
    <t>"trubky DN160/6"         19,0*5,6*23</t>
  </si>
  <si>
    <t>"L110/110/6"                   9,35*4,0*2</t>
  </si>
  <si>
    <t>"kolejnice Xa"               35,0*4,0*6</t>
  </si>
  <si>
    <t>87</t>
  </si>
  <si>
    <t>966075141</t>
  </si>
  <si>
    <t>Odstranění kovového zábradlí vcelku</t>
  </si>
  <si>
    <t>1026761595</t>
  </si>
  <si>
    <t>4,0*2</t>
  </si>
  <si>
    <t>88</t>
  </si>
  <si>
    <t>977151111.1</t>
  </si>
  <si>
    <t>Odřezání závěsů - řezání rozbrušovačkou</t>
  </si>
  <si>
    <t>-1748836940</t>
  </si>
  <si>
    <t>89</t>
  </si>
  <si>
    <t>985121121</t>
  </si>
  <si>
    <t>Tryskání  betonu stěn  vodou</t>
  </si>
  <si>
    <t>146433642</t>
  </si>
  <si>
    <t>90</t>
  </si>
  <si>
    <t>985132111</t>
  </si>
  <si>
    <t>Otryskání povrchu žb desky</t>
  </si>
  <si>
    <t>-1436370409</t>
  </si>
  <si>
    <t>91</t>
  </si>
  <si>
    <t>985311111</t>
  </si>
  <si>
    <t>Oprava stěn cementovými sanačními maltami tl 10 mm</t>
  </si>
  <si>
    <t>960045369</t>
  </si>
  <si>
    <t>92</t>
  </si>
  <si>
    <t>985312111</t>
  </si>
  <si>
    <t>Pečetící vrstva</t>
  </si>
  <si>
    <t>1935025312</t>
  </si>
  <si>
    <t>"žb deska"     4,05*4,5</t>
  </si>
  <si>
    <t>93</t>
  </si>
  <si>
    <t>985323111</t>
  </si>
  <si>
    <t xml:space="preserve">Spojovací můstek </t>
  </si>
  <si>
    <t>789701035</t>
  </si>
  <si>
    <t>94</t>
  </si>
  <si>
    <t>985331213</t>
  </si>
  <si>
    <t>Dodatečné vlepování betonářské výztuže D 12 mm do chemické malty včetně vyvrtání otvoru</t>
  </si>
  <si>
    <t>-240648377</t>
  </si>
  <si>
    <t>"zábradlí"     24*0,12</t>
  </si>
  <si>
    <t>95</t>
  </si>
  <si>
    <t>13021013</t>
  </si>
  <si>
    <t>tyč ocelová žebírková jakost BSt 500S výztuž do betonu D 12mm</t>
  </si>
  <si>
    <t>-1105962843</t>
  </si>
  <si>
    <t>2,88*0,888*1,15*0,001</t>
  </si>
  <si>
    <t>96</t>
  </si>
  <si>
    <t>985331216</t>
  </si>
  <si>
    <t>Dodatečné vlepování betonářské výztuže D 18 mm do chemické malty včetně vyvrtání otvoru</t>
  </si>
  <si>
    <t>-707550600</t>
  </si>
  <si>
    <t>"v.č.7"  0,3*12</t>
  </si>
  <si>
    <t>97</t>
  </si>
  <si>
    <t>13021016</t>
  </si>
  <si>
    <t>tyč ocelová žebírková jakost BSt 500S výztuž do betonu D 18mm</t>
  </si>
  <si>
    <t>-1896641373</t>
  </si>
  <si>
    <t>3,6*1,998*1,15*0,001</t>
  </si>
  <si>
    <t>98</t>
  </si>
  <si>
    <t>985564R1</t>
  </si>
  <si>
    <t>Dodání a vlepení L80/80/6 dl.4,05m</t>
  </si>
  <si>
    <t>-960067873</t>
  </si>
  <si>
    <t>99</t>
  </si>
  <si>
    <t>992114152</t>
  </si>
  <si>
    <t>Vodorovné přemístění mostních dílců z ŽB na vzdálenost 5000 m do hmotnosti 10 t</t>
  </si>
  <si>
    <t>-176886702</t>
  </si>
  <si>
    <t>997</t>
  </si>
  <si>
    <t>Přesun sutě</t>
  </si>
  <si>
    <t>100</t>
  </si>
  <si>
    <t>997211511</t>
  </si>
  <si>
    <t>Vodorovná doprava suti po suchu na vzdálenost do 1 km</t>
  </si>
  <si>
    <t>924582778</t>
  </si>
  <si>
    <t>do kovošrtotu 5km</t>
  </si>
  <si>
    <t>3,506</t>
  </si>
  <si>
    <t>101</t>
  </si>
  <si>
    <t>997211519</t>
  </si>
  <si>
    <t>Příplatek ZKD 1 km u vodorovné dopravy suti</t>
  </si>
  <si>
    <t>218012651</t>
  </si>
  <si>
    <t>3,506*4</t>
  </si>
  <si>
    <t>102</t>
  </si>
  <si>
    <t>997211612</t>
  </si>
  <si>
    <t>Nakládání vybouraných hmot na dopravní prostředky pro vodorovnou dopravu</t>
  </si>
  <si>
    <t>-788861715</t>
  </si>
  <si>
    <t>103</t>
  </si>
  <si>
    <t>997221551</t>
  </si>
  <si>
    <t>Vodorovná doprava suti ze sypkých materiálů do 1 km</t>
  </si>
  <si>
    <t>-1581771015</t>
  </si>
  <si>
    <t>30,009-3,506</t>
  </si>
  <si>
    <t>104</t>
  </si>
  <si>
    <t>997221559</t>
  </si>
  <si>
    <t>Příplatek ZKD 1 km u vodorovné dopravy suti ze sypkých materiálů</t>
  </si>
  <si>
    <t>1210373559</t>
  </si>
  <si>
    <t>odvoz do 20km</t>
  </si>
  <si>
    <t>sut*19</t>
  </si>
  <si>
    <t>105</t>
  </si>
  <si>
    <t>997221611</t>
  </si>
  <si>
    <t>Nakládání suti na dopravní prostředky pro vodorovnou dopravu</t>
  </si>
  <si>
    <t>834178175</t>
  </si>
  <si>
    <t>106</t>
  </si>
  <si>
    <t>997221825</t>
  </si>
  <si>
    <t>Poplatek za uložení na skládce (skládkovné) stavebního odpadu železobetonového kód odpadu 170 101</t>
  </si>
  <si>
    <t>1161322832</t>
  </si>
  <si>
    <t>sut-18,63</t>
  </si>
  <si>
    <t>107</t>
  </si>
  <si>
    <t>997221845</t>
  </si>
  <si>
    <t>Poplatek za uložení na skládce (skládkovné) odpadu asfaltového bez dehtu kód odpadu 170 302</t>
  </si>
  <si>
    <t>-540286123</t>
  </si>
  <si>
    <t>998</t>
  </si>
  <si>
    <t>Přesun hmot</t>
  </si>
  <si>
    <t>108</t>
  </si>
  <si>
    <t>998212111</t>
  </si>
  <si>
    <t>Přesun hmot pro mosty zděné, monolitické betonové nebo ocelové v do 20 m</t>
  </si>
  <si>
    <t>-200262251</t>
  </si>
  <si>
    <t>PSV</t>
  </si>
  <si>
    <t>Práce a dodávky PSV</t>
  </si>
  <si>
    <t>711</t>
  </si>
  <si>
    <t>Izolace proti vodě, vlhkosti a plynům</t>
  </si>
  <si>
    <t>109</t>
  </si>
  <si>
    <t>711311001</t>
  </si>
  <si>
    <t>Provedení hydroizolace mostovek za studena lakem asfaltovým penetračním</t>
  </si>
  <si>
    <t>-259758954</t>
  </si>
  <si>
    <t>opěry,křídla</t>
  </si>
  <si>
    <t>1,4*(1,7+0,5+0,5+0,4+0,+0,75)*4</t>
  </si>
  <si>
    <t>110</t>
  </si>
  <si>
    <t>11163150</t>
  </si>
  <si>
    <t>lak asfaltový penetrační</t>
  </si>
  <si>
    <t>1473030158</t>
  </si>
  <si>
    <t>26,06*0,0003 'Přepočtené koeficientem množství</t>
  </si>
  <si>
    <t>111</t>
  </si>
  <si>
    <t>948886485</t>
  </si>
  <si>
    <t>"izolace desky"</t>
  </si>
  <si>
    <t>4,05*4,5</t>
  </si>
  <si>
    <t>112</t>
  </si>
  <si>
    <t>-987866611</t>
  </si>
  <si>
    <t>73,614*0,0003</t>
  </si>
  <si>
    <t>113</t>
  </si>
  <si>
    <t>711321131</t>
  </si>
  <si>
    <t>Provedení hydroizolace mostovek za horka nátěrem asfaltovým</t>
  </si>
  <si>
    <t>-1057475703</t>
  </si>
  <si>
    <t>i1*2</t>
  </si>
  <si>
    <t>114</t>
  </si>
  <si>
    <t>11161346</t>
  </si>
  <si>
    <t>asfalt stavebně izolační</t>
  </si>
  <si>
    <t>-310349622</t>
  </si>
  <si>
    <t>52,12*0,0015 'Přepočtené koeficientem množství</t>
  </si>
  <si>
    <t>115</t>
  </si>
  <si>
    <t>-30777088</t>
  </si>
  <si>
    <t>116</t>
  </si>
  <si>
    <t>1790231659</t>
  </si>
  <si>
    <t>18,225*0,0015 'Přepočtené koeficientem množství</t>
  </si>
  <si>
    <t>117</t>
  </si>
  <si>
    <t>711341564</t>
  </si>
  <si>
    <t>Provedení hydroizolace mostovek pásy přitavením NAIP</t>
  </si>
  <si>
    <t>1343653265</t>
  </si>
  <si>
    <t>4,5*1,0*2+id+0,3*4,5*2</t>
  </si>
  <si>
    <t>118</t>
  </si>
  <si>
    <t>62852124</t>
  </si>
  <si>
    <t>pás asfaltovaný tl. 5 mm</t>
  </si>
  <si>
    <t>-1466434329</t>
  </si>
  <si>
    <t>30*1,15 'Přepočtené koeficientem množství</t>
  </si>
  <si>
    <t>119</t>
  </si>
  <si>
    <t>711491272</t>
  </si>
  <si>
    <t>Provedení izolace proti tlakové vodě svislé z textilií vrstva ochranná</t>
  </si>
  <si>
    <t>-510767526</t>
  </si>
  <si>
    <t>120</t>
  </si>
  <si>
    <t>69311067</t>
  </si>
  <si>
    <t>geotextilie  250g/m2</t>
  </si>
  <si>
    <t>-211429591</t>
  </si>
  <si>
    <t>121</t>
  </si>
  <si>
    <t>998711201</t>
  </si>
  <si>
    <t>Přesun hmot procentní pro izolace proti vodě, vlhkosti a plynům v objektech v do 6 m</t>
  </si>
  <si>
    <t>-673279952</t>
  </si>
  <si>
    <t>764</t>
  </si>
  <si>
    <t>Konstrukce klempířské</t>
  </si>
  <si>
    <t>122</t>
  </si>
  <si>
    <t>764232432</t>
  </si>
  <si>
    <t>okapnička  z Cu plechu +nátěr okapničky asfalt.lakem</t>
  </si>
  <si>
    <t>1114050112</t>
  </si>
  <si>
    <t>4,05*2</t>
  </si>
  <si>
    <t>767</t>
  </si>
  <si>
    <t>Konstrukce zámečnické</t>
  </si>
  <si>
    <t>123</t>
  </si>
  <si>
    <t>76788R805.1</t>
  </si>
  <si>
    <t>Mont+dod ocel.desky 180/150/12 vč.svařování</t>
  </si>
  <si>
    <t>1243825105</t>
  </si>
  <si>
    <t>124</t>
  </si>
  <si>
    <t>767991911.1</t>
  </si>
  <si>
    <t>samostatné svařování-ruční</t>
  </si>
  <si>
    <t>106383420</t>
  </si>
  <si>
    <t>125</t>
  </si>
  <si>
    <t>998767201</t>
  </si>
  <si>
    <t>Přesun hmot procentní pro zámečnické konstrukce v objektech v do 6 m</t>
  </si>
  <si>
    <t>1179404934</t>
  </si>
  <si>
    <t>789</t>
  </si>
  <si>
    <t>Povrchové úpravy ocelových konstrukcí a technologických zařízení</t>
  </si>
  <si>
    <t>126</t>
  </si>
  <si>
    <t>789221523</t>
  </si>
  <si>
    <t>Otryskání  ocelových kcí  stupeň zarezavění  stupeň přípravy Sa 2</t>
  </si>
  <si>
    <t>-2065735712</t>
  </si>
  <si>
    <t>"zábradlí"    (4,01+8,3)*1,1*1,5*2</t>
  </si>
  <si>
    <t>VRN</t>
  </si>
  <si>
    <t>Vedlejší rozpočtové náklady</t>
  </si>
  <si>
    <t>VRN1</t>
  </si>
  <si>
    <t>Průzkumné, geodetické a projektové práce</t>
  </si>
  <si>
    <t>127</t>
  </si>
  <si>
    <t>012103000</t>
  </si>
  <si>
    <t>1024</t>
  </si>
  <si>
    <t>-1324673862</t>
  </si>
  <si>
    <t>128</t>
  </si>
  <si>
    <t>012203000</t>
  </si>
  <si>
    <t>vytýčení a ochrana inženýrských sítí</t>
  </si>
  <si>
    <t>soubor</t>
  </si>
  <si>
    <t>944902189</t>
  </si>
  <si>
    <t>129</t>
  </si>
  <si>
    <t>012303000</t>
  </si>
  <si>
    <t>Geodetické zaměření skutečného stavu</t>
  </si>
  <si>
    <t>-1359688333</t>
  </si>
  <si>
    <t>130</t>
  </si>
  <si>
    <t>013254000</t>
  </si>
  <si>
    <t>Dokumentace skutečného provedení stavby</t>
  </si>
  <si>
    <t>561314742</t>
  </si>
  <si>
    <t>VRN3</t>
  </si>
  <si>
    <t>Zařízení staveniště</t>
  </si>
  <si>
    <t>131</t>
  </si>
  <si>
    <t>030001000</t>
  </si>
  <si>
    <t>1484173925</t>
  </si>
  <si>
    <t>VRN9</t>
  </si>
  <si>
    <t>Ostatní náklady</t>
  </si>
  <si>
    <t>132</t>
  </si>
  <si>
    <t>0917040R1</t>
  </si>
  <si>
    <t>Hlavní prohlídka mostu</t>
  </si>
  <si>
    <t>662818756</t>
  </si>
  <si>
    <t>133</t>
  </si>
  <si>
    <t>0917040R2</t>
  </si>
  <si>
    <t>Zpracování mostního listu</t>
  </si>
  <si>
    <t>-1125883276</t>
  </si>
  <si>
    <t>Geodetické práce před výstavbou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</si>
</sst>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3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166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30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3" xfId="0" applyBorder="1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4" fontId="25" fillId="0" borderId="0" xfId="0" applyNumberFormat="1" applyFont="1"/>
    <xf numFmtId="166" fontId="33" fillId="0" borderId="10" xfId="0" applyNumberFormat="1" applyFont="1" applyBorder="1"/>
    <xf numFmtId="166" fontId="33" fillId="0" borderId="11" xfId="0" applyNumberFormat="1" applyFont="1" applyBorder="1"/>
    <xf numFmtId="4" fontId="34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Alignment="1">
      <alignment horizontal="center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horizontal="lef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3" fillId="4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workbookViewId="0" topLeftCell="A76">
      <selection activeCell="R68" sqref="R68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ht="36.95" customHeight="1">
      <c r="AR2" s="204" t="s">
        <v>5</v>
      </c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ht="12" customHeight="1">
      <c r="B5" s="19"/>
      <c r="D5" s="23" t="s">
        <v>13</v>
      </c>
      <c r="K5" s="21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R5" s="19"/>
      <c r="BE5" s="194" t="s">
        <v>14</v>
      </c>
      <c r="BS5" s="16" t="s">
        <v>6</v>
      </c>
    </row>
    <row r="6" spans="2:71" ht="36.95" customHeight="1">
      <c r="B6" s="19"/>
      <c r="D6" s="25" t="s">
        <v>15</v>
      </c>
      <c r="K6" s="216" t="s">
        <v>16</v>
      </c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R6" s="19"/>
      <c r="BE6" s="195"/>
      <c r="BS6" s="16" t="s">
        <v>6</v>
      </c>
    </row>
    <row r="7" spans="2:71" ht="12" customHeight="1">
      <c r="B7" s="19"/>
      <c r="D7" s="26" t="s">
        <v>17</v>
      </c>
      <c r="K7" s="24" t="s">
        <v>1</v>
      </c>
      <c r="AK7" s="26" t="s">
        <v>18</v>
      </c>
      <c r="AN7" s="24" t="s">
        <v>1</v>
      </c>
      <c r="AR7" s="19"/>
      <c r="BE7" s="195"/>
      <c r="BS7" s="16" t="s">
        <v>6</v>
      </c>
    </row>
    <row r="8" spans="2:71" ht="12" customHeight="1">
      <c r="B8" s="19"/>
      <c r="D8" s="26" t="s">
        <v>19</v>
      </c>
      <c r="K8" s="24" t="s">
        <v>20</v>
      </c>
      <c r="AK8" s="26" t="s">
        <v>21</v>
      </c>
      <c r="AN8" s="27" t="s">
        <v>22</v>
      </c>
      <c r="AR8" s="19"/>
      <c r="BE8" s="195"/>
      <c r="BS8" s="16" t="s">
        <v>6</v>
      </c>
    </row>
    <row r="9" spans="2:71" ht="14.45" customHeight="1">
      <c r="B9" s="19"/>
      <c r="AR9" s="19"/>
      <c r="BE9" s="195"/>
      <c r="BS9" s="16" t="s">
        <v>6</v>
      </c>
    </row>
    <row r="10" spans="2:71" ht="12" customHeight="1">
      <c r="B10" s="19"/>
      <c r="D10" s="26" t="s">
        <v>23</v>
      </c>
      <c r="AK10" s="26" t="s">
        <v>24</v>
      </c>
      <c r="AN10" s="24" t="s">
        <v>1</v>
      </c>
      <c r="AR10" s="19"/>
      <c r="BE10" s="195"/>
      <c r="BS10" s="16" t="s">
        <v>6</v>
      </c>
    </row>
    <row r="11" spans="2:71" ht="18.4" customHeight="1">
      <c r="B11" s="19"/>
      <c r="E11" s="24" t="s">
        <v>25</v>
      </c>
      <c r="AK11" s="26" t="s">
        <v>26</v>
      </c>
      <c r="AN11" s="24" t="s">
        <v>1</v>
      </c>
      <c r="AR11" s="19"/>
      <c r="BE11" s="195"/>
      <c r="BS11" s="16" t="s">
        <v>6</v>
      </c>
    </row>
    <row r="12" spans="2:71" ht="6.95" customHeight="1">
      <c r="B12" s="19"/>
      <c r="AR12" s="19"/>
      <c r="BE12" s="195"/>
      <c r="BS12" s="16" t="s">
        <v>6</v>
      </c>
    </row>
    <row r="13" spans="2:71" ht="12" customHeight="1">
      <c r="B13" s="19"/>
      <c r="D13" s="26" t="s">
        <v>27</v>
      </c>
      <c r="AK13" s="26" t="s">
        <v>24</v>
      </c>
      <c r="AN13" s="28" t="s">
        <v>28</v>
      </c>
      <c r="AR13" s="19"/>
      <c r="BE13" s="195"/>
      <c r="BS13" s="16" t="s">
        <v>6</v>
      </c>
    </row>
    <row r="14" spans="2:71" ht="12.75">
      <c r="B14" s="19"/>
      <c r="E14" s="217" t="s">
        <v>28</v>
      </c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6" t="s">
        <v>26</v>
      </c>
      <c r="AN14" s="28" t="s">
        <v>28</v>
      </c>
      <c r="AR14" s="19"/>
      <c r="BE14" s="195"/>
      <c r="BS14" s="16" t="s">
        <v>6</v>
      </c>
    </row>
    <row r="15" spans="2:71" ht="6.95" customHeight="1">
      <c r="B15" s="19"/>
      <c r="AR15" s="19"/>
      <c r="BE15" s="195"/>
      <c r="BS15" s="16" t="s">
        <v>3</v>
      </c>
    </row>
    <row r="16" spans="2:71" ht="12" customHeight="1">
      <c r="B16" s="19"/>
      <c r="D16" s="26" t="s">
        <v>29</v>
      </c>
      <c r="AK16" s="26" t="s">
        <v>24</v>
      </c>
      <c r="AN16" s="24" t="s">
        <v>1</v>
      </c>
      <c r="AR16" s="19"/>
      <c r="BE16" s="195"/>
      <c r="BS16" s="16" t="s">
        <v>3</v>
      </c>
    </row>
    <row r="17" spans="2:71" ht="18.4" customHeight="1">
      <c r="B17" s="19"/>
      <c r="E17" s="24" t="s">
        <v>30</v>
      </c>
      <c r="AK17" s="26" t="s">
        <v>26</v>
      </c>
      <c r="AN17" s="24" t="s">
        <v>1</v>
      </c>
      <c r="AR17" s="19"/>
      <c r="BE17" s="195"/>
      <c r="BS17" s="16" t="s">
        <v>31</v>
      </c>
    </row>
    <row r="18" spans="2:71" ht="6.95" customHeight="1">
      <c r="B18" s="19"/>
      <c r="AR18" s="19"/>
      <c r="BE18" s="195"/>
      <c r="BS18" s="16" t="s">
        <v>6</v>
      </c>
    </row>
    <row r="19" spans="2:71" ht="12" customHeight="1">
      <c r="B19" s="19"/>
      <c r="D19" s="26" t="s">
        <v>32</v>
      </c>
      <c r="AK19" s="26" t="s">
        <v>24</v>
      </c>
      <c r="AN19" s="24" t="s">
        <v>1</v>
      </c>
      <c r="AR19" s="19"/>
      <c r="BE19" s="195"/>
      <c r="BS19" s="16" t="s">
        <v>6</v>
      </c>
    </row>
    <row r="20" spans="2:71" ht="18.4" customHeight="1">
      <c r="B20" s="19"/>
      <c r="E20" s="24" t="s">
        <v>33</v>
      </c>
      <c r="AK20" s="26" t="s">
        <v>26</v>
      </c>
      <c r="AN20" s="24" t="s">
        <v>1</v>
      </c>
      <c r="AR20" s="19"/>
      <c r="BE20" s="195"/>
      <c r="BS20" s="16" t="s">
        <v>31</v>
      </c>
    </row>
    <row r="21" spans="2:57" ht="6.95" customHeight="1">
      <c r="B21" s="19"/>
      <c r="AR21" s="19"/>
      <c r="BE21" s="195"/>
    </row>
    <row r="22" spans="2:57" ht="12" customHeight="1">
      <c r="B22" s="19"/>
      <c r="D22" s="26" t="s">
        <v>34</v>
      </c>
      <c r="AR22" s="19"/>
      <c r="BE22" s="195"/>
    </row>
    <row r="23" spans="2:57" ht="16.5" customHeight="1">
      <c r="B23" s="19"/>
      <c r="E23" s="219" t="s">
        <v>1</v>
      </c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R23" s="19"/>
      <c r="BE23" s="195"/>
    </row>
    <row r="24" spans="2:57" ht="6.95" customHeight="1">
      <c r="B24" s="19"/>
      <c r="AR24" s="19"/>
      <c r="BE24" s="195"/>
    </row>
    <row r="25" spans="2:57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195"/>
    </row>
    <row r="26" spans="2:57" s="1" customFormat="1" ht="25.9" customHeight="1">
      <c r="B26" s="31"/>
      <c r="D26" s="32" t="s">
        <v>35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197">
        <f>ROUND(AG94,2)</f>
        <v>0</v>
      </c>
      <c r="AL26" s="198"/>
      <c r="AM26" s="198"/>
      <c r="AN26" s="198"/>
      <c r="AO26" s="198"/>
      <c r="AR26" s="31"/>
      <c r="BE26" s="195"/>
    </row>
    <row r="27" spans="2:57" s="1" customFormat="1" ht="6.95" customHeight="1">
      <c r="B27" s="31"/>
      <c r="AR27" s="31"/>
      <c r="BE27" s="195"/>
    </row>
    <row r="28" spans="2:57" s="1" customFormat="1" ht="12.75">
      <c r="B28" s="31"/>
      <c r="L28" s="220" t="s">
        <v>36</v>
      </c>
      <c r="M28" s="220"/>
      <c r="N28" s="220"/>
      <c r="O28" s="220"/>
      <c r="P28" s="220"/>
      <c r="W28" s="220" t="s">
        <v>37</v>
      </c>
      <c r="X28" s="220"/>
      <c r="Y28" s="220"/>
      <c r="Z28" s="220"/>
      <c r="AA28" s="220"/>
      <c r="AB28" s="220"/>
      <c r="AC28" s="220"/>
      <c r="AD28" s="220"/>
      <c r="AE28" s="220"/>
      <c r="AK28" s="220" t="s">
        <v>38</v>
      </c>
      <c r="AL28" s="220"/>
      <c r="AM28" s="220"/>
      <c r="AN28" s="220"/>
      <c r="AO28" s="220"/>
      <c r="AR28" s="31"/>
      <c r="BE28" s="195"/>
    </row>
    <row r="29" spans="2:57" s="2" customFormat="1" ht="14.45" customHeight="1">
      <c r="B29" s="35"/>
      <c r="D29" s="26" t="s">
        <v>39</v>
      </c>
      <c r="F29" s="26" t="s">
        <v>40</v>
      </c>
      <c r="L29" s="221">
        <v>0.21</v>
      </c>
      <c r="M29" s="200"/>
      <c r="N29" s="200"/>
      <c r="O29" s="200"/>
      <c r="P29" s="200"/>
      <c r="W29" s="199">
        <f>ROUND(AZ94,2)</f>
        <v>0</v>
      </c>
      <c r="X29" s="200"/>
      <c r="Y29" s="200"/>
      <c r="Z29" s="200"/>
      <c r="AA29" s="200"/>
      <c r="AB29" s="200"/>
      <c r="AC29" s="200"/>
      <c r="AD29" s="200"/>
      <c r="AE29" s="200"/>
      <c r="AK29" s="199">
        <f>ROUND(AV94,2)</f>
        <v>0</v>
      </c>
      <c r="AL29" s="200"/>
      <c r="AM29" s="200"/>
      <c r="AN29" s="200"/>
      <c r="AO29" s="200"/>
      <c r="AR29" s="35"/>
      <c r="BE29" s="196"/>
    </row>
    <row r="30" spans="2:57" s="2" customFormat="1" ht="14.45" customHeight="1">
      <c r="B30" s="35"/>
      <c r="F30" s="26" t="s">
        <v>41</v>
      </c>
      <c r="L30" s="221">
        <v>0.15</v>
      </c>
      <c r="M30" s="200"/>
      <c r="N30" s="200"/>
      <c r="O30" s="200"/>
      <c r="P30" s="200"/>
      <c r="W30" s="199">
        <f>ROUND(BA94,2)</f>
        <v>0</v>
      </c>
      <c r="X30" s="200"/>
      <c r="Y30" s="200"/>
      <c r="Z30" s="200"/>
      <c r="AA30" s="200"/>
      <c r="AB30" s="200"/>
      <c r="AC30" s="200"/>
      <c r="AD30" s="200"/>
      <c r="AE30" s="200"/>
      <c r="AK30" s="199">
        <f>ROUND(AW94,2)</f>
        <v>0</v>
      </c>
      <c r="AL30" s="200"/>
      <c r="AM30" s="200"/>
      <c r="AN30" s="200"/>
      <c r="AO30" s="200"/>
      <c r="AR30" s="35"/>
      <c r="BE30" s="196"/>
    </row>
    <row r="31" spans="2:57" s="2" customFormat="1" ht="14.45" customHeight="1" hidden="1">
      <c r="B31" s="35"/>
      <c r="F31" s="26" t="s">
        <v>42</v>
      </c>
      <c r="L31" s="221">
        <v>0.21</v>
      </c>
      <c r="M31" s="200"/>
      <c r="N31" s="200"/>
      <c r="O31" s="200"/>
      <c r="P31" s="200"/>
      <c r="W31" s="199">
        <f>ROUND(BB94,2)</f>
        <v>0</v>
      </c>
      <c r="X31" s="200"/>
      <c r="Y31" s="200"/>
      <c r="Z31" s="200"/>
      <c r="AA31" s="200"/>
      <c r="AB31" s="200"/>
      <c r="AC31" s="200"/>
      <c r="AD31" s="200"/>
      <c r="AE31" s="200"/>
      <c r="AK31" s="199">
        <v>0</v>
      </c>
      <c r="AL31" s="200"/>
      <c r="AM31" s="200"/>
      <c r="AN31" s="200"/>
      <c r="AO31" s="200"/>
      <c r="AR31" s="35"/>
      <c r="BE31" s="196"/>
    </row>
    <row r="32" spans="2:57" s="2" customFormat="1" ht="14.45" customHeight="1" hidden="1">
      <c r="B32" s="35"/>
      <c r="F32" s="26" t="s">
        <v>43</v>
      </c>
      <c r="L32" s="221">
        <v>0.15</v>
      </c>
      <c r="M32" s="200"/>
      <c r="N32" s="200"/>
      <c r="O32" s="200"/>
      <c r="P32" s="200"/>
      <c r="W32" s="199">
        <f>ROUND(BC94,2)</f>
        <v>0</v>
      </c>
      <c r="X32" s="200"/>
      <c r="Y32" s="200"/>
      <c r="Z32" s="200"/>
      <c r="AA32" s="200"/>
      <c r="AB32" s="200"/>
      <c r="AC32" s="200"/>
      <c r="AD32" s="200"/>
      <c r="AE32" s="200"/>
      <c r="AK32" s="199">
        <v>0</v>
      </c>
      <c r="AL32" s="200"/>
      <c r="AM32" s="200"/>
      <c r="AN32" s="200"/>
      <c r="AO32" s="200"/>
      <c r="AR32" s="35"/>
      <c r="BE32" s="196"/>
    </row>
    <row r="33" spans="2:57" s="2" customFormat="1" ht="14.45" customHeight="1" hidden="1">
      <c r="B33" s="35"/>
      <c r="F33" s="26" t="s">
        <v>44</v>
      </c>
      <c r="L33" s="221">
        <v>0</v>
      </c>
      <c r="M33" s="200"/>
      <c r="N33" s="200"/>
      <c r="O33" s="200"/>
      <c r="P33" s="200"/>
      <c r="W33" s="199">
        <f>ROUND(BD94,2)</f>
        <v>0</v>
      </c>
      <c r="X33" s="200"/>
      <c r="Y33" s="200"/>
      <c r="Z33" s="200"/>
      <c r="AA33" s="200"/>
      <c r="AB33" s="200"/>
      <c r="AC33" s="200"/>
      <c r="AD33" s="200"/>
      <c r="AE33" s="200"/>
      <c r="AK33" s="199">
        <v>0</v>
      </c>
      <c r="AL33" s="200"/>
      <c r="AM33" s="200"/>
      <c r="AN33" s="200"/>
      <c r="AO33" s="200"/>
      <c r="AR33" s="35"/>
      <c r="BE33" s="196"/>
    </row>
    <row r="34" spans="2:57" s="1" customFormat="1" ht="6.95" customHeight="1">
      <c r="B34" s="31"/>
      <c r="AR34" s="31"/>
      <c r="BE34" s="195"/>
    </row>
    <row r="35" spans="2:44" s="1" customFormat="1" ht="25.9" customHeight="1">
      <c r="B35" s="31"/>
      <c r="C35" s="36"/>
      <c r="D35" s="37" t="s">
        <v>45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46</v>
      </c>
      <c r="U35" s="38"/>
      <c r="V35" s="38"/>
      <c r="W35" s="38"/>
      <c r="X35" s="232" t="s">
        <v>47</v>
      </c>
      <c r="Y35" s="202"/>
      <c r="Z35" s="202"/>
      <c r="AA35" s="202"/>
      <c r="AB35" s="202"/>
      <c r="AC35" s="38"/>
      <c r="AD35" s="38"/>
      <c r="AE35" s="38"/>
      <c r="AF35" s="38"/>
      <c r="AG35" s="38"/>
      <c r="AH35" s="38"/>
      <c r="AI35" s="38"/>
      <c r="AJ35" s="38"/>
      <c r="AK35" s="201">
        <f>SUM(AK26:AK33)</f>
        <v>0</v>
      </c>
      <c r="AL35" s="202"/>
      <c r="AM35" s="202"/>
      <c r="AN35" s="202"/>
      <c r="AO35" s="203"/>
      <c r="AP35" s="36"/>
      <c r="AQ35" s="36"/>
      <c r="AR35" s="31"/>
    </row>
    <row r="36" spans="2:44" s="1" customFormat="1" ht="6.95" customHeight="1">
      <c r="B36" s="31"/>
      <c r="AR36" s="31"/>
    </row>
    <row r="37" spans="2:44" s="1" customFormat="1" ht="14.45" customHeight="1">
      <c r="B37" s="31"/>
      <c r="AR37" s="31"/>
    </row>
    <row r="38" spans="2:44" ht="14.45" customHeight="1">
      <c r="B38" s="19"/>
      <c r="AR38" s="19"/>
    </row>
    <row r="39" spans="2:44" ht="14.45" customHeight="1">
      <c r="B39" s="19"/>
      <c r="AR39" s="19"/>
    </row>
    <row r="40" spans="2:44" ht="14.45" customHeight="1">
      <c r="B40" s="19"/>
      <c r="AR40" s="19"/>
    </row>
    <row r="41" spans="2:44" ht="14.45" customHeight="1">
      <c r="B41" s="19"/>
      <c r="AR41" s="19"/>
    </row>
    <row r="42" spans="2:44" ht="14.45" customHeight="1">
      <c r="B42" s="19"/>
      <c r="AR42" s="19"/>
    </row>
    <row r="43" spans="2:44" ht="14.45" customHeight="1">
      <c r="B43" s="19"/>
      <c r="AR43" s="19"/>
    </row>
    <row r="44" spans="2:44" ht="14.45" customHeight="1">
      <c r="B44" s="19"/>
      <c r="AR44" s="19"/>
    </row>
    <row r="45" spans="2:44" ht="14.45" customHeight="1">
      <c r="B45" s="19"/>
      <c r="AR45" s="19"/>
    </row>
    <row r="46" spans="2:44" ht="14.45" customHeight="1">
      <c r="B46" s="19"/>
      <c r="AR46" s="19"/>
    </row>
    <row r="47" spans="2:44" ht="14.45" customHeight="1">
      <c r="B47" s="19"/>
      <c r="AR47" s="19"/>
    </row>
    <row r="48" spans="2:44" ht="14.45" customHeight="1">
      <c r="B48" s="19"/>
      <c r="AR48" s="19"/>
    </row>
    <row r="49" spans="2:44" s="1" customFormat="1" ht="14.45" customHeight="1">
      <c r="B49" s="31"/>
      <c r="D49" s="40" t="s">
        <v>48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49</v>
      </c>
      <c r="AI49" s="41"/>
      <c r="AJ49" s="41"/>
      <c r="AK49" s="41"/>
      <c r="AL49" s="41"/>
      <c r="AM49" s="41"/>
      <c r="AN49" s="41"/>
      <c r="AO49" s="41"/>
      <c r="AR49" s="31"/>
    </row>
    <row r="50" spans="2:44" ht="12">
      <c r="B50" s="19"/>
      <c r="AR50" s="19"/>
    </row>
    <row r="51" spans="2:44" ht="12">
      <c r="B51" s="19"/>
      <c r="AR51" s="19"/>
    </row>
    <row r="52" spans="2:44" ht="12">
      <c r="B52" s="19"/>
      <c r="AR52" s="19"/>
    </row>
    <row r="53" spans="2:44" ht="12">
      <c r="B53" s="19"/>
      <c r="AR53" s="19"/>
    </row>
    <row r="54" spans="2:44" ht="12">
      <c r="B54" s="19"/>
      <c r="AR54" s="19"/>
    </row>
    <row r="55" spans="2:44" ht="12">
      <c r="B55" s="19"/>
      <c r="AR55" s="19"/>
    </row>
    <row r="56" spans="2:44" ht="12">
      <c r="B56" s="19"/>
      <c r="AR56" s="19"/>
    </row>
    <row r="57" spans="2:44" ht="12">
      <c r="B57" s="19"/>
      <c r="AR57" s="19"/>
    </row>
    <row r="58" spans="2:44" ht="12">
      <c r="B58" s="19"/>
      <c r="AR58" s="19"/>
    </row>
    <row r="59" spans="2:44" ht="12">
      <c r="B59" s="19"/>
      <c r="AR59" s="19"/>
    </row>
    <row r="60" spans="2:44" s="1" customFormat="1" ht="12.75">
      <c r="B60" s="31"/>
      <c r="D60" s="42" t="s">
        <v>50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2" t="s">
        <v>51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2" t="s">
        <v>50</v>
      </c>
      <c r="AI60" s="33"/>
      <c r="AJ60" s="33"/>
      <c r="AK60" s="33"/>
      <c r="AL60" s="33"/>
      <c r="AM60" s="42" t="s">
        <v>51</v>
      </c>
      <c r="AN60" s="33"/>
      <c r="AO60" s="33"/>
      <c r="AR60" s="31"/>
    </row>
    <row r="61" spans="2:44" ht="12">
      <c r="B61" s="19"/>
      <c r="AR61" s="19"/>
    </row>
    <row r="62" spans="2:44" ht="12">
      <c r="B62" s="19"/>
      <c r="AR62" s="19"/>
    </row>
    <row r="63" spans="2:44" ht="12">
      <c r="B63" s="19"/>
      <c r="AR63" s="19"/>
    </row>
    <row r="64" spans="2:44" s="1" customFormat="1" ht="12.75">
      <c r="B64" s="31"/>
      <c r="D64" s="40" t="s">
        <v>52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53</v>
      </c>
      <c r="AI64" s="41"/>
      <c r="AJ64" s="41"/>
      <c r="AK64" s="41"/>
      <c r="AL64" s="41"/>
      <c r="AM64" s="41"/>
      <c r="AN64" s="41"/>
      <c r="AO64" s="41"/>
      <c r="AR64" s="31"/>
    </row>
    <row r="65" spans="2:44" ht="12">
      <c r="B65" s="19"/>
      <c r="AR65" s="19"/>
    </row>
    <row r="66" spans="2:44" ht="12">
      <c r="B66" s="19"/>
      <c r="AR66" s="19"/>
    </row>
    <row r="67" spans="2:44" ht="12">
      <c r="B67" s="19"/>
      <c r="AR67" s="19"/>
    </row>
    <row r="68" spans="2:44" ht="12">
      <c r="B68" s="19"/>
      <c r="AR68" s="19"/>
    </row>
    <row r="69" spans="2:44" ht="12">
      <c r="B69" s="19"/>
      <c r="AR69" s="19"/>
    </row>
    <row r="70" spans="2:44" ht="12">
      <c r="B70" s="19"/>
      <c r="AR70" s="19"/>
    </row>
    <row r="71" spans="2:44" ht="12">
      <c r="B71" s="19"/>
      <c r="AR71" s="19"/>
    </row>
    <row r="72" spans="2:44" ht="12">
      <c r="B72" s="19"/>
      <c r="AR72" s="19"/>
    </row>
    <row r="73" spans="2:44" ht="12">
      <c r="B73" s="19"/>
      <c r="AR73" s="19"/>
    </row>
    <row r="74" spans="2:44" ht="12">
      <c r="B74" s="19"/>
      <c r="AR74" s="19"/>
    </row>
    <row r="75" spans="2:44" s="1" customFormat="1" ht="12.75">
      <c r="B75" s="31"/>
      <c r="D75" s="42" t="s">
        <v>50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2" t="s">
        <v>51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2" t="s">
        <v>50</v>
      </c>
      <c r="AI75" s="33"/>
      <c r="AJ75" s="33"/>
      <c r="AK75" s="33"/>
      <c r="AL75" s="33"/>
      <c r="AM75" s="42" t="s">
        <v>51</v>
      </c>
      <c r="AN75" s="33"/>
      <c r="AO75" s="33"/>
      <c r="AR75" s="31"/>
    </row>
    <row r="76" spans="2:44" s="1" customFormat="1" ht="12">
      <c r="B76" s="31"/>
      <c r="AR76" s="31"/>
    </row>
    <row r="77" spans="2:44" s="1" customFormat="1" ht="6.9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31"/>
    </row>
    <row r="81" spans="2:44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31"/>
    </row>
    <row r="82" spans="2:44" s="1" customFormat="1" ht="24.95" customHeight="1">
      <c r="B82" s="31"/>
      <c r="C82" s="20" t="s">
        <v>54</v>
      </c>
      <c r="AR82" s="31"/>
    </row>
    <row r="83" spans="2:44" s="1" customFormat="1" ht="6.95" customHeight="1">
      <c r="B83" s="31"/>
      <c r="AR83" s="31"/>
    </row>
    <row r="84" spans="2:44" s="3" customFormat="1" ht="12" customHeight="1">
      <c r="B84" s="47"/>
      <c r="C84" s="26" t="s">
        <v>13</v>
      </c>
      <c r="L84" s="3">
        <f>K5</f>
        <v>0</v>
      </c>
      <c r="AR84" s="47"/>
    </row>
    <row r="85" spans="2:44" s="4" customFormat="1" ht="36.95" customHeight="1">
      <c r="B85" s="48"/>
      <c r="C85" s="49" t="s">
        <v>15</v>
      </c>
      <c r="L85" s="208" t="str">
        <f>K6</f>
        <v>Most u domu č.105,ulice Revoluční v Novém Jičíně</v>
      </c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K85" s="209"/>
      <c r="AL85" s="209"/>
      <c r="AM85" s="209"/>
      <c r="AN85" s="209"/>
      <c r="AO85" s="209"/>
      <c r="AR85" s="48"/>
    </row>
    <row r="86" spans="2:44" s="1" customFormat="1" ht="6.95" customHeight="1">
      <c r="B86" s="31"/>
      <c r="AR86" s="31"/>
    </row>
    <row r="87" spans="2:44" s="1" customFormat="1" ht="12" customHeight="1">
      <c r="B87" s="31"/>
      <c r="C87" s="26" t="s">
        <v>19</v>
      </c>
      <c r="L87" s="50" t="str">
        <f>IF(K8="","",K8)</f>
        <v>Nový Jičín</v>
      </c>
      <c r="AI87" s="26" t="s">
        <v>21</v>
      </c>
      <c r="AM87" s="210" t="str">
        <f>IF(AN8="","",AN8)</f>
        <v>9. 10. 2018</v>
      </c>
      <c r="AN87" s="210"/>
      <c r="AR87" s="31"/>
    </row>
    <row r="88" spans="2:44" s="1" customFormat="1" ht="6.95" customHeight="1">
      <c r="B88" s="31"/>
      <c r="AR88" s="31"/>
    </row>
    <row r="89" spans="2:56" s="1" customFormat="1" ht="15.2" customHeight="1">
      <c r="B89" s="31"/>
      <c r="C89" s="26" t="s">
        <v>23</v>
      </c>
      <c r="L89" s="3" t="str">
        <f>IF(E11="","",E11)</f>
        <v>Město Nový Jičín</v>
      </c>
      <c r="AI89" s="26" t="s">
        <v>29</v>
      </c>
      <c r="AM89" s="206" t="str">
        <f>IF(E17="","",E17)</f>
        <v>Ing.Dybal Jaromír</v>
      </c>
      <c r="AN89" s="207"/>
      <c r="AO89" s="207"/>
      <c r="AP89" s="207"/>
      <c r="AR89" s="31"/>
      <c r="AS89" s="211" t="s">
        <v>55</v>
      </c>
      <c r="AT89" s="212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2:56" s="1" customFormat="1" ht="15.2" customHeight="1">
      <c r="B90" s="31"/>
      <c r="C90" s="26" t="s">
        <v>27</v>
      </c>
      <c r="L90" s="3" t="str">
        <f>IF(E14="Vyplň údaj","",E14)</f>
        <v/>
      </c>
      <c r="AI90" s="26" t="s">
        <v>32</v>
      </c>
      <c r="AM90" s="206" t="str">
        <f>IF(E20="","",E20)</f>
        <v>Fajfrová Irena</v>
      </c>
      <c r="AN90" s="207"/>
      <c r="AO90" s="207"/>
      <c r="AP90" s="207"/>
      <c r="AR90" s="31"/>
      <c r="AS90" s="213"/>
      <c r="AT90" s="214"/>
      <c r="BD90" s="55"/>
    </row>
    <row r="91" spans="2:56" s="1" customFormat="1" ht="10.9" customHeight="1">
      <c r="B91" s="31"/>
      <c r="AR91" s="31"/>
      <c r="AS91" s="213"/>
      <c r="AT91" s="214"/>
      <c r="BD91" s="55"/>
    </row>
    <row r="92" spans="2:56" s="1" customFormat="1" ht="29.25" customHeight="1">
      <c r="B92" s="31"/>
      <c r="C92" s="231" t="s">
        <v>56</v>
      </c>
      <c r="D92" s="223"/>
      <c r="E92" s="223"/>
      <c r="F92" s="223"/>
      <c r="G92" s="223"/>
      <c r="H92" s="56"/>
      <c r="I92" s="224" t="s">
        <v>57</v>
      </c>
      <c r="J92" s="223"/>
      <c r="K92" s="223"/>
      <c r="L92" s="223"/>
      <c r="M92" s="223"/>
      <c r="N92" s="223"/>
      <c r="O92" s="223"/>
      <c r="P92" s="223"/>
      <c r="Q92" s="223"/>
      <c r="R92" s="223"/>
      <c r="S92" s="223"/>
      <c r="T92" s="223"/>
      <c r="U92" s="223"/>
      <c r="V92" s="223"/>
      <c r="W92" s="223"/>
      <c r="X92" s="223"/>
      <c r="Y92" s="223"/>
      <c r="Z92" s="223"/>
      <c r="AA92" s="223"/>
      <c r="AB92" s="223"/>
      <c r="AC92" s="223"/>
      <c r="AD92" s="223"/>
      <c r="AE92" s="223"/>
      <c r="AF92" s="223"/>
      <c r="AG92" s="222" t="s">
        <v>58</v>
      </c>
      <c r="AH92" s="223"/>
      <c r="AI92" s="223"/>
      <c r="AJ92" s="223"/>
      <c r="AK92" s="223"/>
      <c r="AL92" s="223"/>
      <c r="AM92" s="223"/>
      <c r="AN92" s="224" t="s">
        <v>59</v>
      </c>
      <c r="AO92" s="223"/>
      <c r="AP92" s="225"/>
      <c r="AQ92" s="57" t="s">
        <v>60</v>
      </c>
      <c r="AR92" s="31"/>
      <c r="AS92" s="58" t="s">
        <v>61</v>
      </c>
      <c r="AT92" s="59" t="s">
        <v>62</v>
      </c>
      <c r="AU92" s="59" t="s">
        <v>63</v>
      </c>
      <c r="AV92" s="59" t="s">
        <v>64</v>
      </c>
      <c r="AW92" s="59" t="s">
        <v>65</v>
      </c>
      <c r="AX92" s="59" t="s">
        <v>66</v>
      </c>
      <c r="AY92" s="59" t="s">
        <v>67</v>
      </c>
      <c r="AZ92" s="59" t="s">
        <v>68</v>
      </c>
      <c r="BA92" s="59" t="s">
        <v>69</v>
      </c>
      <c r="BB92" s="59" t="s">
        <v>70</v>
      </c>
      <c r="BC92" s="59" t="s">
        <v>71</v>
      </c>
      <c r="BD92" s="60" t="s">
        <v>72</v>
      </c>
    </row>
    <row r="93" spans="2:56" s="1" customFormat="1" ht="10.9" customHeight="1">
      <c r="B93" s="31"/>
      <c r="AR93" s="31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2:90" s="5" customFormat="1" ht="32.45" customHeight="1">
      <c r="B94" s="62"/>
      <c r="C94" s="63" t="s">
        <v>73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29">
        <f>ROUND(AG95,2)</f>
        <v>0</v>
      </c>
      <c r="AH94" s="229"/>
      <c r="AI94" s="229"/>
      <c r="AJ94" s="229"/>
      <c r="AK94" s="229"/>
      <c r="AL94" s="229"/>
      <c r="AM94" s="229"/>
      <c r="AN94" s="230">
        <f>SUM(AG94,AT94)</f>
        <v>0</v>
      </c>
      <c r="AO94" s="230"/>
      <c r="AP94" s="230"/>
      <c r="AQ94" s="66" t="s">
        <v>1</v>
      </c>
      <c r="AR94" s="62"/>
      <c r="AS94" s="67">
        <f>ROUND(AS95,2)</f>
        <v>0</v>
      </c>
      <c r="AT94" s="68">
        <f>ROUND(SUM(AV94:AW94),2)</f>
        <v>0</v>
      </c>
      <c r="AU94" s="69">
        <f>ROUND(AU95,5)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74</v>
      </c>
      <c r="BT94" s="71" t="s">
        <v>75</v>
      </c>
      <c r="BV94" s="71" t="s">
        <v>76</v>
      </c>
      <c r="BW94" s="71" t="s">
        <v>4</v>
      </c>
      <c r="BX94" s="71" t="s">
        <v>77</v>
      </c>
      <c r="CL94" s="71" t="s">
        <v>1</v>
      </c>
    </row>
    <row r="95" spans="1:90" s="6" customFormat="1" ht="27" customHeight="1">
      <c r="A95" s="72" t="s">
        <v>78</v>
      </c>
      <c r="B95" s="73"/>
      <c r="C95" s="74"/>
      <c r="D95" s="228"/>
      <c r="E95" s="228"/>
      <c r="F95" s="228"/>
      <c r="G95" s="228"/>
      <c r="H95" s="228"/>
      <c r="I95" s="75"/>
      <c r="J95" s="228" t="s">
        <v>16</v>
      </c>
      <c r="K95" s="228"/>
      <c r="L95" s="228"/>
      <c r="M95" s="228"/>
      <c r="N95" s="228"/>
      <c r="O95" s="228"/>
      <c r="P95" s="228"/>
      <c r="Q95" s="228"/>
      <c r="R95" s="228"/>
      <c r="S95" s="228"/>
      <c r="T95" s="228"/>
      <c r="U95" s="228"/>
      <c r="V95" s="228"/>
      <c r="W95" s="228"/>
      <c r="X95" s="228"/>
      <c r="Y95" s="228"/>
      <c r="Z95" s="228"/>
      <c r="AA95" s="228"/>
      <c r="AB95" s="228"/>
      <c r="AC95" s="228"/>
      <c r="AD95" s="228"/>
      <c r="AE95" s="228"/>
      <c r="AF95" s="228"/>
      <c r="AG95" s="226">
        <f>'Dybal033 - Most u domu č....'!J28</f>
        <v>0</v>
      </c>
      <c r="AH95" s="227"/>
      <c r="AI95" s="227"/>
      <c r="AJ95" s="227"/>
      <c r="AK95" s="227"/>
      <c r="AL95" s="227"/>
      <c r="AM95" s="227"/>
      <c r="AN95" s="226">
        <f>SUM(AG95,AT95)</f>
        <v>0</v>
      </c>
      <c r="AO95" s="227"/>
      <c r="AP95" s="227"/>
      <c r="AQ95" s="76" t="s">
        <v>79</v>
      </c>
      <c r="AR95" s="73"/>
      <c r="AS95" s="77">
        <v>0</v>
      </c>
      <c r="AT95" s="78">
        <f>ROUND(SUM(AV95:AW95),2)</f>
        <v>0</v>
      </c>
      <c r="AU95" s="79">
        <f>'Dybal033 - Most u domu č....'!P131</f>
        <v>0</v>
      </c>
      <c r="AV95" s="78">
        <f>'Dybal033 - Most u domu č....'!J31</f>
        <v>0</v>
      </c>
      <c r="AW95" s="78">
        <f>'Dybal033 - Most u domu č....'!J32</f>
        <v>0</v>
      </c>
      <c r="AX95" s="78">
        <f>'Dybal033 - Most u domu č....'!J33</f>
        <v>0</v>
      </c>
      <c r="AY95" s="78">
        <f>'Dybal033 - Most u domu č....'!J34</f>
        <v>0</v>
      </c>
      <c r="AZ95" s="78">
        <f>'Dybal033 - Most u domu č....'!F31</f>
        <v>0</v>
      </c>
      <c r="BA95" s="78">
        <f>'Dybal033 - Most u domu č....'!F32</f>
        <v>0</v>
      </c>
      <c r="BB95" s="78">
        <f>'Dybal033 - Most u domu č....'!F33</f>
        <v>0</v>
      </c>
      <c r="BC95" s="78">
        <f>'Dybal033 - Most u domu č....'!F34</f>
        <v>0</v>
      </c>
      <c r="BD95" s="80">
        <f>'Dybal033 - Most u domu č....'!F35</f>
        <v>0</v>
      </c>
      <c r="BT95" s="81" t="s">
        <v>80</v>
      </c>
      <c r="BU95" s="81" t="s">
        <v>81</v>
      </c>
      <c r="BV95" s="81" t="s">
        <v>76</v>
      </c>
      <c r="BW95" s="81" t="s">
        <v>4</v>
      </c>
      <c r="BX95" s="81" t="s">
        <v>77</v>
      </c>
      <c r="CL95" s="81" t="s">
        <v>1</v>
      </c>
    </row>
    <row r="96" spans="2:44" s="1" customFormat="1" ht="30" customHeight="1">
      <c r="B96" s="31"/>
      <c r="AR96" s="31"/>
    </row>
    <row r="97" spans="2:44" s="1" customFormat="1" ht="6.95" customHeight="1">
      <c r="B97" s="43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31"/>
    </row>
  </sheetData>
  <mergeCells count="42">
    <mergeCell ref="L30:P30"/>
    <mergeCell ref="L31:P31"/>
    <mergeCell ref="L32:P32"/>
    <mergeCell ref="L33:P33"/>
    <mergeCell ref="C92:G92"/>
    <mergeCell ref="I92:AF92"/>
    <mergeCell ref="X35:AB35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K35:AO35"/>
    <mergeCell ref="AR2:BE2"/>
    <mergeCell ref="AM90:AP90"/>
    <mergeCell ref="L85:AO85"/>
    <mergeCell ref="AM87:AN87"/>
    <mergeCell ref="AM89:AP89"/>
    <mergeCell ref="AS89:AT9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Dybal033 - Most u domu č.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427"/>
  <sheetViews>
    <sheetView showGridLines="0" tabSelected="1" workbookViewId="0" topLeftCell="A53">
      <selection activeCell="I412" sqref="I41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2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L2" s="204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6" t="s">
        <v>4</v>
      </c>
      <c r="AZ2" s="83" t="s">
        <v>46</v>
      </c>
      <c r="BA2" s="83" t="s">
        <v>1</v>
      </c>
      <c r="BB2" s="83" t="s">
        <v>1</v>
      </c>
      <c r="BC2" s="83" t="s">
        <v>82</v>
      </c>
      <c r="BD2" s="83" t="s">
        <v>83</v>
      </c>
    </row>
    <row r="3" spans="2:56" ht="6.95" customHeight="1">
      <c r="B3" s="17"/>
      <c r="C3" s="18"/>
      <c r="D3" s="18"/>
      <c r="E3" s="18"/>
      <c r="F3" s="18"/>
      <c r="G3" s="18"/>
      <c r="H3" s="18"/>
      <c r="I3" s="84"/>
      <c r="J3" s="18"/>
      <c r="K3" s="18"/>
      <c r="L3" s="19"/>
      <c r="AT3" s="16" t="s">
        <v>83</v>
      </c>
      <c r="AZ3" s="83" t="s">
        <v>84</v>
      </c>
      <c r="BA3" s="83" t="s">
        <v>1</v>
      </c>
      <c r="BB3" s="83" t="s">
        <v>1</v>
      </c>
      <c r="BC3" s="83" t="s">
        <v>85</v>
      </c>
      <c r="BD3" s="83" t="s">
        <v>83</v>
      </c>
    </row>
    <row r="4" spans="2:56" ht="24.95" customHeight="1">
      <c r="B4" s="19"/>
      <c r="D4" s="20" t="s">
        <v>86</v>
      </c>
      <c r="L4" s="19"/>
      <c r="M4" s="85" t="s">
        <v>10</v>
      </c>
      <c r="AT4" s="16" t="s">
        <v>3</v>
      </c>
      <c r="AZ4" s="83" t="s">
        <v>87</v>
      </c>
      <c r="BA4" s="83" t="s">
        <v>1</v>
      </c>
      <c r="BB4" s="83" t="s">
        <v>1</v>
      </c>
      <c r="BC4" s="83" t="s">
        <v>88</v>
      </c>
      <c r="BD4" s="83" t="s">
        <v>83</v>
      </c>
    </row>
    <row r="5" spans="2:56" ht="6.95" customHeight="1">
      <c r="B5" s="19"/>
      <c r="L5" s="19"/>
      <c r="AZ5" s="83" t="s">
        <v>89</v>
      </c>
      <c r="BA5" s="83" t="s">
        <v>1</v>
      </c>
      <c r="BB5" s="83" t="s">
        <v>1</v>
      </c>
      <c r="BC5" s="83" t="s">
        <v>90</v>
      </c>
      <c r="BD5" s="83" t="s">
        <v>83</v>
      </c>
    </row>
    <row r="6" spans="2:56" s="1" customFormat="1" ht="12" customHeight="1">
      <c r="B6" s="31"/>
      <c r="D6" s="26" t="s">
        <v>15</v>
      </c>
      <c r="I6" s="86"/>
      <c r="L6" s="31"/>
      <c r="AZ6" s="83" t="s">
        <v>91</v>
      </c>
      <c r="BA6" s="83" t="s">
        <v>1</v>
      </c>
      <c r="BB6" s="83" t="s">
        <v>1</v>
      </c>
      <c r="BC6" s="83" t="s">
        <v>92</v>
      </c>
      <c r="BD6" s="83" t="s">
        <v>83</v>
      </c>
    </row>
    <row r="7" spans="2:56" s="1" customFormat="1" ht="36.95" customHeight="1">
      <c r="B7" s="31"/>
      <c r="E7" s="208" t="s">
        <v>16</v>
      </c>
      <c r="F7" s="233"/>
      <c r="G7" s="233"/>
      <c r="H7" s="233"/>
      <c r="I7" s="86"/>
      <c r="L7" s="31"/>
      <c r="AZ7" s="83" t="s">
        <v>93</v>
      </c>
      <c r="BA7" s="83" t="s">
        <v>1</v>
      </c>
      <c r="BB7" s="83" t="s">
        <v>1</v>
      </c>
      <c r="BC7" s="83" t="s">
        <v>94</v>
      </c>
      <c r="BD7" s="83" t="s">
        <v>83</v>
      </c>
    </row>
    <row r="8" spans="2:56" s="1" customFormat="1" ht="12">
      <c r="B8" s="31"/>
      <c r="I8" s="86"/>
      <c r="L8" s="31"/>
      <c r="AZ8" s="83" t="s">
        <v>95</v>
      </c>
      <c r="BA8" s="83" t="s">
        <v>1</v>
      </c>
      <c r="BB8" s="83" t="s">
        <v>1</v>
      </c>
      <c r="BC8" s="83" t="s">
        <v>96</v>
      </c>
      <c r="BD8" s="83" t="s">
        <v>83</v>
      </c>
    </row>
    <row r="9" spans="2:12" s="1" customFormat="1" ht="12" customHeight="1">
      <c r="B9" s="31"/>
      <c r="D9" s="26" t="s">
        <v>17</v>
      </c>
      <c r="F9" s="24" t="s">
        <v>1</v>
      </c>
      <c r="I9" s="87" t="s">
        <v>18</v>
      </c>
      <c r="J9" s="24" t="s">
        <v>1</v>
      </c>
      <c r="L9" s="31"/>
    </row>
    <row r="10" spans="2:12" s="1" customFormat="1" ht="12" customHeight="1">
      <c r="B10" s="31"/>
      <c r="D10" s="26" t="s">
        <v>19</v>
      </c>
      <c r="F10" s="24" t="s">
        <v>20</v>
      </c>
      <c r="I10" s="87" t="s">
        <v>21</v>
      </c>
      <c r="J10" s="51" t="str">
        <f>'Rekapitulace stavby'!AN8</f>
        <v>9. 10. 2018</v>
      </c>
      <c r="L10" s="31"/>
    </row>
    <row r="11" spans="2:12" s="1" customFormat="1" ht="10.9" customHeight="1">
      <c r="B11" s="31"/>
      <c r="I11" s="86"/>
      <c r="L11" s="31"/>
    </row>
    <row r="12" spans="2:12" s="1" customFormat="1" ht="12" customHeight="1">
      <c r="B12" s="31"/>
      <c r="D12" s="26" t="s">
        <v>23</v>
      </c>
      <c r="I12" s="87" t="s">
        <v>24</v>
      </c>
      <c r="J12" s="24" t="s">
        <v>1</v>
      </c>
      <c r="L12" s="31"/>
    </row>
    <row r="13" spans="2:12" s="1" customFormat="1" ht="18" customHeight="1">
      <c r="B13" s="31"/>
      <c r="E13" s="24" t="s">
        <v>25</v>
      </c>
      <c r="I13" s="87" t="s">
        <v>26</v>
      </c>
      <c r="J13" s="24" t="s">
        <v>1</v>
      </c>
      <c r="L13" s="31"/>
    </row>
    <row r="14" spans="2:12" s="1" customFormat="1" ht="6.95" customHeight="1">
      <c r="B14" s="31"/>
      <c r="I14" s="86"/>
      <c r="L14" s="31"/>
    </row>
    <row r="15" spans="2:12" s="1" customFormat="1" ht="12" customHeight="1">
      <c r="B15" s="31"/>
      <c r="D15" s="26" t="s">
        <v>27</v>
      </c>
      <c r="I15" s="87" t="s">
        <v>24</v>
      </c>
      <c r="J15" s="27" t="str">
        <f>'Rekapitulace stavby'!AN13</f>
        <v>Vyplň údaj</v>
      </c>
      <c r="L15" s="31"/>
    </row>
    <row r="16" spans="2:12" s="1" customFormat="1" ht="18" customHeight="1">
      <c r="B16" s="31"/>
      <c r="E16" s="234" t="str">
        <f>'Rekapitulace stavby'!E14</f>
        <v>Vyplň údaj</v>
      </c>
      <c r="F16" s="215"/>
      <c r="G16" s="215"/>
      <c r="H16" s="215"/>
      <c r="I16" s="87" t="s">
        <v>26</v>
      </c>
      <c r="J16" s="27" t="str">
        <f>'Rekapitulace stavby'!AN14</f>
        <v>Vyplň údaj</v>
      </c>
      <c r="L16" s="31"/>
    </row>
    <row r="17" spans="2:12" s="1" customFormat="1" ht="6.95" customHeight="1">
      <c r="B17" s="31"/>
      <c r="I17" s="86"/>
      <c r="L17" s="31"/>
    </row>
    <row r="18" spans="2:12" s="1" customFormat="1" ht="12" customHeight="1">
      <c r="B18" s="31"/>
      <c r="D18" s="26" t="s">
        <v>29</v>
      </c>
      <c r="I18" s="87" t="s">
        <v>24</v>
      </c>
      <c r="J18" s="24" t="s">
        <v>1</v>
      </c>
      <c r="L18" s="31"/>
    </row>
    <row r="19" spans="2:12" s="1" customFormat="1" ht="18" customHeight="1">
      <c r="B19" s="31"/>
      <c r="E19" s="24" t="s">
        <v>30</v>
      </c>
      <c r="I19" s="87" t="s">
        <v>26</v>
      </c>
      <c r="J19" s="24" t="s">
        <v>1</v>
      </c>
      <c r="L19" s="31"/>
    </row>
    <row r="20" spans="2:12" s="1" customFormat="1" ht="6.95" customHeight="1">
      <c r="B20" s="31"/>
      <c r="I20" s="86"/>
      <c r="L20" s="31"/>
    </row>
    <row r="21" spans="2:12" s="1" customFormat="1" ht="12" customHeight="1">
      <c r="B21" s="31"/>
      <c r="D21" s="26" t="s">
        <v>32</v>
      </c>
      <c r="I21" s="87" t="s">
        <v>24</v>
      </c>
      <c r="J21" s="24" t="s">
        <v>1</v>
      </c>
      <c r="L21" s="31"/>
    </row>
    <row r="22" spans="2:12" s="1" customFormat="1" ht="18" customHeight="1">
      <c r="B22" s="31"/>
      <c r="E22" s="24" t="s">
        <v>33</v>
      </c>
      <c r="I22" s="87" t="s">
        <v>26</v>
      </c>
      <c r="J22" s="24" t="s">
        <v>1</v>
      </c>
      <c r="L22" s="31"/>
    </row>
    <row r="23" spans="2:12" s="1" customFormat="1" ht="6.95" customHeight="1">
      <c r="B23" s="31"/>
      <c r="I23" s="86"/>
      <c r="L23" s="31"/>
    </row>
    <row r="24" spans="2:12" s="1" customFormat="1" ht="12" customHeight="1">
      <c r="B24" s="31"/>
      <c r="D24" s="26" t="s">
        <v>34</v>
      </c>
      <c r="I24" s="86"/>
      <c r="L24" s="31"/>
    </row>
    <row r="25" spans="2:12" s="7" customFormat="1" ht="16.5" customHeight="1">
      <c r="B25" s="88"/>
      <c r="E25" s="219" t="s">
        <v>1</v>
      </c>
      <c r="F25" s="219"/>
      <c r="G25" s="219"/>
      <c r="H25" s="219"/>
      <c r="I25" s="89"/>
      <c r="L25" s="88"/>
    </row>
    <row r="26" spans="2:12" s="1" customFormat="1" ht="6.95" customHeight="1">
      <c r="B26" s="31"/>
      <c r="I26" s="86"/>
      <c r="L26" s="31"/>
    </row>
    <row r="27" spans="2:12" s="1" customFormat="1" ht="6.95" customHeight="1">
      <c r="B27" s="31"/>
      <c r="D27" s="52"/>
      <c r="E27" s="52"/>
      <c r="F27" s="52"/>
      <c r="G27" s="52"/>
      <c r="H27" s="52"/>
      <c r="I27" s="90"/>
      <c r="J27" s="52"/>
      <c r="K27" s="52"/>
      <c r="L27" s="31"/>
    </row>
    <row r="28" spans="2:12" s="1" customFormat="1" ht="25.35" customHeight="1">
      <c r="B28" s="31"/>
      <c r="D28" s="91" t="s">
        <v>35</v>
      </c>
      <c r="I28" s="86"/>
      <c r="J28" s="65">
        <f>ROUND(J131,2)</f>
        <v>0</v>
      </c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90"/>
      <c r="J29" s="52"/>
      <c r="K29" s="52"/>
      <c r="L29" s="31"/>
    </row>
    <row r="30" spans="2:12" s="1" customFormat="1" ht="14.45" customHeight="1">
      <c r="B30" s="31"/>
      <c r="F30" s="34" t="s">
        <v>37</v>
      </c>
      <c r="I30" s="92" t="s">
        <v>36</v>
      </c>
      <c r="J30" s="34" t="s">
        <v>38</v>
      </c>
      <c r="L30" s="31"/>
    </row>
    <row r="31" spans="2:12" s="1" customFormat="1" ht="14.45" customHeight="1">
      <c r="B31" s="31"/>
      <c r="D31" s="54" t="s">
        <v>39</v>
      </c>
      <c r="E31" s="26" t="s">
        <v>40</v>
      </c>
      <c r="F31" s="93">
        <f>ROUND((SUM(BE131:BE426)),2)</f>
        <v>0</v>
      </c>
      <c r="I31" s="94">
        <v>0.21</v>
      </c>
      <c r="J31" s="93">
        <f>ROUND(((SUM(BE131:BE426))*I31),2)</f>
        <v>0</v>
      </c>
      <c r="L31" s="31"/>
    </row>
    <row r="32" spans="2:12" s="1" customFormat="1" ht="14.45" customHeight="1">
      <c r="B32" s="31"/>
      <c r="E32" s="26" t="s">
        <v>41</v>
      </c>
      <c r="F32" s="93">
        <f>ROUND((SUM(BF131:BF426)),2)</f>
        <v>0</v>
      </c>
      <c r="I32" s="94">
        <v>0.15</v>
      </c>
      <c r="J32" s="93">
        <f>ROUND(((SUM(BF131:BF426))*I32),2)</f>
        <v>0</v>
      </c>
      <c r="L32" s="31"/>
    </row>
    <row r="33" spans="2:12" s="1" customFormat="1" ht="14.45" customHeight="1" hidden="1">
      <c r="B33" s="31"/>
      <c r="E33" s="26" t="s">
        <v>42</v>
      </c>
      <c r="F33" s="93">
        <f>ROUND((SUM(BG131:BG426)),2)</f>
        <v>0</v>
      </c>
      <c r="I33" s="94">
        <v>0.21</v>
      </c>
      <c r="J33" s="93">
        <f>0</f>
        <v>0</v>
      </c>
      <c r="L33" s="31"/>
    </row>
    <row r="34" spans="2:12" s="1" customFormat="1" ht="14.45" customHeight="1" hidden="1">
      <c r="B34" s="31"/>
      <c r="E34" s="26" t="s">
        <v>43</v>
      </c>
      <c r="F34" s="93">
        <f>ROUND((SUM(BH131:BH426)),2)</f>
        <v>0</v>
      </c>
      <c r="I34" s="94">
        <v>0.15</v>
      </c>
      <c r="J34" s="93">
        <f>0</f>
        <v>0</v>
      </c>
      <c r="L34" s="31"/>
    </row>
    <row r="35" spans="2:12" s="1" customFormat="1" ht="14.45" customHeight="1" hidden="1">
      <c r="B35" s="31"/>
      <c r="E35" s="26" t="s">
        <v>44</v>
      </c>
      <c r="F35" s="93">
        <f>ROUND((SUM(BI131:BI426)),2)</f>
        <v>0</v>
      </c>
      <c r="I35" s="94">
        <v>0</v>
      </c>
      <c r="J35" s="93">
        <f>0</f>
        <v>0</v>
      </c>
      <c r="L35" s="31"/>
    </row>
    <row r="36" spans="2:12" s="1" customFormat="1" ht="6.95" customHeight="1">
      <c r="B36" s="31"/>
      <c r="I36" s="86"/>
      <c r="L36" s="31"/>
    </row>
    <row r="37" spans="2:12" s="1" customFormat="1" ht="25.35" customHeight="1">
      <c r="B37" s="31"/>
      <c r="C37" s="95"/>
      <c r="D37" s="96" t="s">
        <v>45</v>
      </c>
      <c r="E37" s="56"/>
      <c r="F37" s="56"/>
      <c r="G37" s="97" t="s">
        <v>46</v>
      </c>
      <c r="H37" s="98" t="s">
        <v>47</v>
      </c>
      <c r="I37" s="99"/>
      <c r="J37" s="100">
        <f>SUM(J28:J35)</f>
        <v>0</v>
      </c>
      <c r="K37" s="101"/>
      <c r="L37" s="31"/>
    </row>
    <row r="38" spans="2:12" s="1" customFormat="1" ht="14.45" customHeight="1">
      <c r="B38" s="31"/>
      <c r="I38" s="86"/>
      <c r="L38" s="31"/>
    </row>
    <row r="39" spans="2:12" ht="14.45" customHeight="1">
      <c r="B39" s="19"/>
      <c r="L39" s="19"/>
    </row>
    <row r="40" spans="2:12" ht="14.45" customHeight="1">
      <c r="B40" s="19"/>
      <c r="L40" s="19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48</v>
      </c>
      <c r="E50" s="41"/>
      <c r="F50" s="41"/>
      <c r="G50" s="40" t="s">
        <v>49</v>
      </c>
      <c r="H50" s="41"/>
      <c r="I50" s="102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1"/>
      <c r="D61" s="42" t="s">
        <v>50</v>
      </c>
      <c r="E61" s="33"/>
      <c r="F61" s="103" t="s">
        <v>51</v>
      </c>
      <c r="G61" s="42" t="s">
        <v>50</v>
      </c>
      <c r="H61" s="33"/>
      <c r="I61" s="104"/>
      <c r="J61" s="105" t="s">
        <v>51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1"/>
      <c r="D65" s="40" t="s">
        <v>52</v>
      </c>
      <c r="E65" s="41"/>
      <c r="F65" s="41"/>
      <c r="G65" s="40" t="s">
        <v>53</v>
      </c>
      <c r="H65" s="41"/>
      <c r="I65" s="102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1"/>
      <c r="D76" s="42" t="s">
        <v>50</v>
      </c>
      <c r="E76" s="33"/>
      <c r="F76" s="103" t="s">
        <v>51</v>
      </c>
      <c r="G76" s="42" t="s">
        <v>50</v>
      </c>
      <c r="H76" s="33"/>
      <c r="I76" s="104"/>
      <c r="J76" s="105" t="s">
        <v>51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106"/>
      <c r="J77" s="44"/>
      <c r="K77" s="44"/>
      <c r="L77" s="31"/>
    </row>
    <row r="81" spans="2:12" s="1" customFormat="1" ht="6.95" customHeight="1" hidden="1">
      <c r="B81" s="45"/>
      <c r="C81" s="46"/>
      <c r="D81" s="46"/>
      <c r="E81" s="46"/>
      <c r="F81" s="46"/>
      <c r="G81" s="46"/>
      <c r="H81" s="46"/>
      <c r="I81" s="107"/>
      <c r="J81" s="46"/>
      <c r="K81" s="46"/>
      <c r="L81" s="31"/>
    </row>
    <row r="82" spans="2:12" s="1" customFormat="1" ht="24.95" customHeight="1" hidden="1">
      <c r="B82" s="31"/>
      <c r="C82" s="20" t="s">
        <v>97</v>
      </c>
      <c r="I82" s="86"/>
      <c r="L82" s="31"/>
    </row>
    <row r="83" spans="2:12" s="1" customFormat="1" ht="6.95" customHeight="1" hidden="1">
      <c r="B83" s="31"/>
      <c r="I83" s="86"/>
      <c r="L83" s="31"/>
    </row>
    <row r="84" spans="2:12" s="1" customFormat="1" ht="12" customHeight="1" hidden="1">
      <c r="B84" s="31"/>
      <c r="C84" s="26" t="s">
        <v>15</v>
      </c>
      <c r="I84" s="86"/>
      <c r="L84" s="31"/>
    </row>
    <row r="85" spans="2:12" s="1" customFormat="1" ht="16.5" customHeight="1" hidden="1">
      <c r="B85" s="31"/>
      <c r="E85" s="208" t="str">
        <f>E7</f>
        <v>Most u domu č.105,ulice Revoluční v Novém Jičíně</v>
      </c>
      <c r="F85" s="233"/>
      <c r="G85" s="233"/>
      <c r="H85" s="233"/>
      <c r="I85" s="86"/>
      <c r="L85" s="31"/>
    </row>
    <row r="86" spans="2:12" s="1" customFormat="1" ht="6.95" customHeight="1" hidden="1">
      <c r="B86" s="31"/>
      <c r="I86" s="86"/>
      <c r="L86" s="31"/>
    </row>
    <row r="87" spans="2:12" s="1" customFormat="1" ht="12" customHeight="1" hidden="1">
      <c r="B87" s="31"/>
      <c r="C87" s="26" t="s">
        <v>19</v>
      </c>
      <c r="F87" s="24" t="str">
        <f>F10</f>
        <v>Nový Jičín</v>
      </c>
      <c r="I87" s="87" t="s">
        <v>21</v>
      </c>
      <c r="J87" s="51" t="str">
        <f>IF(J10="","",J10)</f>
        <v>9. 10. 2018</v>
      </c>
      <c r="L87" s="31"/>
    </row>
    <row r="88" spans="2:12" s="1" customFormat="1" ht="6.95" customHeight="1" hidden="1">
      <c r="B88" s="31"/>
      <c r="I88" s="86"/>
      <c r="L88" s="31"/>
    </row>
    <row r="89" spans="2:12" s="1" customFormat="1" ht="15.2" customHeight="1" hidden="1">
      <c r="B89" s="31"/>
      <c r="C89" s="26" t="s">
        <v>23</v>
      </c>
      <c r="F89" s="24" t="str">
        <f>E13</f>
        <v>Město Nový Jičín</v>
      </c>
      <c r="I89" s="87" t="s">
        <v>29</v>
      </c>
      <c r="J89" s="29" t="str">
        <f>E19</f>
        <v>Ing.Dybal Jaromír</v>
      </c>
      <c r="L89" s="31"/>
    </row>
    <row r="90" spans="2:12" s="1" customFormat="1" ht="15.2" customHeight="1" hidden="1">
      <c r="B90" s="31"/>
      <c r="C90" s="26" t="s">
        <v>27</v>
      </c>
      <c r="F90" s="24" t="str">
        <f>IF(E16="","",E16)</f>
        <v>Vyplň údaj</v>
      </c>
      <c r="I90" s="87" t="s">
        <v>32</v>
      </c>
      <c r="J90" s="29" t="str">
        <f>E22</f>
        <v>Fajfrová Irena</v>
      </c>
      <c r="L90" s="31"/>
    </row>
    <row r="91" spans="2:12" s="1" customFormat="1" ht="10.35" customHeight="1" hidden="1">
      <c r="B91" s="31"/>
      <c r="I91" s="86"/>
      <c r="L91" s="31"/>
    </row>
    <row r="92" spans="2:12" s="1" customFormat="1" ht="29.25" customHeight="1" hidden="1">
      <c r="B92" s="31"/>
      <c r="C92" s="108" t="s">
        <v>98</v>
      </c>
      <c r="D92" s="95"/>
      <c r="E92" s="95"/>
      <c r="F92" s="95"/>
      <c r="G92" s="95"/>
      <c r="H92" s="95"/>
      <c r="I92" s="109"/>
      <c r="J92" s="110" t="s">
        <v>99</v>
      </c>
      <c r="K92" s="95"/>
      <c r="L92" s="31"/>
    </row>
    <row r="93" spans="2:12" s="1" customFormat="1" ht="10.35" customHeight="1" hidden="1">
      <c r="B93" s="31"/>
      <c r="I93" s="86"/>
      <c r="L93" s="31"/>
    </row>
    <row r="94" spans="2:47" s="1" customFormat="1" ht="22.9" customHeight="1" hidden="1">
      <c r="B94" s="31"/>
      <c r="C94" s="111" t="s">
        <v>100</v>
      </c>
      <c r="I94" s="86"/>
      <c r="J94" s="65">
        <f>J131</f>
        <v>0</v>
      </c>
      <c r="L94" s="31"/>
      <c r="AU94" s="16" t="s">
        <v>101</v>
      </c>
    </row>
    <row r="95" spans="2:12" s="8" customFormat="1" ht="24.95" customHeight="1" hidden="1">
      <c r="B95" s="112"/>
      <c r="D95" s="113" t="s">
        <v>102</v>
      </c>
      <c r="E95" s="114"/>
      <c r="F95" s="114"/>
      <c r="G95" s="114"/>
      <c r="H95" s="114"/>
      <c r="I95" s="115"/>
      <c r="J95" s="116">
        <f>J132</f>
        <v>0</v>
      </c>
      <c r="L95" s="112"/>
    </row>
    <row r="96" spans="2:12" s="9" customFormat="1" ht="19.9" customHeight="1" hidden="1">
      <c r="B96" s="117"/>
      <c r="D96" s="118" t="s">
        <v>103</v>
      </c>
      <c r="E96" s="119"/>
      <c r="F96" s="119"/>
      <c r="G96" s="119"/>
      <c r="H96" s="119"/>
      <c r="I96" s="120"/>
      <c r="J96" s="121">
        <f>J133</f>
        <v>0</v>
      </c>
      <c r="L96" s="117"/>
    </row>
    <row r="97" spans="2:12" s="9" customFormat="1" ht="19.9" customHeight="1" hidden="1">
      <c r="B97" s="117"/>
      <c r="D97" s="118" t="s">
        <v>104</v>
      </c>
      <c r="E97" s="119"/>
      <c r="F97" s="119"/>
      <c r="G97" s="119"/>
      <c r="H97" s="119"/>
      <c r="I97" s="120"/>
      <c r="J97" s="121">
        <f>J174</f>
        <v>0</v>
      </c>
      <c r="L97" s="117"/>
    </row>
    <row r="98" spans="2:12" s="9" customFormat="1" ht="19.9" customHeight="1" hidden="1">
      <c r="B98" s="117"/>
      <c r="D98" s="118" t="s">
        <v>105</v>
      </c>
      <c r="E98" s="119"/>
      <c r="F98" s="119"/>
      <c r="G98" s="119"/>
      <c r="H98" s="119"/>
      <c r="I98" s="120"/>
      <c r="J98" s="121">
        <f>J191</f>
        <v>0</v>
      </c>
      <c r="L98" s="117"/>
    </row>
    <row r="99" spans="2:12" s="9" customFormat="1" ht="19.9" customHeight="1" hidden="1">
      <c r="B99" s="117"/>
      <c r="D99" s="118" t="s">
        <v>106</v>
      </c>
      <c r="E99" s="119"/>
      <c r="F99" s="119"/>
      <c r="G99" s="119"/>
      <c r="H99" s="119"/>
      <c r="I99" s="120"/>
      <c r="J99" s="121">
        <f>J214</f>
        <v>0</v>
      </c>
      <c r="L99" s="117"/>
    </row>
    <row r="100" spans="2:12" s="9" customFormat="1" ht="19.9" customHeight="1" hidden="1">
      <c r="B100" s="117"/>
      <c r="D100" s="118" t="s">
        <v>107</v>
      </c>
      <c r="E100" s="119"/>
      <c r="F100" s="119"/>
      <c r="G100" s="119"/>
      <c r="H100" s="119"/>
      <c r="I100" s="120"/>
      <c r="J100" s="121">
        <f>J262</f>
        <v>0</v>
      </c>
      <c r="L100" s="117"/>
    </row>
    <row r="101" spans="2:12" s="9" customFormat="1" ht="19.9" customHeight="1" hidden="1">
      <c r="B101" s="117"/>
      <c r="D101" s="118" t="s">
        <v>108</v>
      </c>
      <c r="E101" s="119"/>
      <c r="F101" s="119"/>
      <c r="G101" s="119"/>
      <c r="H101" s="119"/>
      <c r="I101" s="120"/>
      <c r="J101" s="121">
        <f>J277</f>
        <v>0</v>
      </c>
      <c r="L101" s="117"/>
    </row>
    <row r="102" spans="2:12" s="9" customFormat="1" ht="19.9" customHeight="1" hidden="1">
      <c r="B102" s="117"/>
      <c r="D102" s="118" t="s">
        <v>109</v>
      </c>
      <c r="E102" s="119"/>
      <c r="F102" s="119"/>
      <c r="G102" s="119"/>
      <c r="H102" s="119"/>
      <c r="I102" s="120"/>
      <c r="J102" s="121">
        <f>J289</f>
        <v>0</v>
      </c>
      <c r="L102" s="117"/>
    </row>
    <row r="103" spans="2:12" s="9" customFormat="1" ht="19.9" customHeight="1" hidden="1">
      <c r="B103" s="117"/>
      <c r="D103" s="118" t="s">
        <v>110</v>
      </c>
      <c r="E103" s="119"/>
      <c r="F103" s="119"/>
      <c r="G103" s="119"/>
      <c r="H103" s="119"/>
      <c r="I103" s="120"/>
      <c r="J103" s="121">
        <f>J357</f>
        <v>0</v>
      </c>
      <c r="L103" s="117"/>
    </row>
    <row r="104" spans="2:12" s="9" customFormat="1" ht="19.9" customHeight="1" hidden="1">
      <c r="B104" s="117"/>
      <c r="D104" s="118" t="s">
        <v>111</v>
      </c>
      <c r="E104" s="119"/>
      <c r="F104" s="119"/>
      <c r="G104" s="119"/>
      <c r="H104" s="119"/>
      <c r="I104" s="120"/>
      <c r="J104" s="121">
        <f>J373</f>
        <v>0</v>
      </c>
      <c r="L104" s="117"/>
    </row>
    <row r="105" spans="2:12" s="8" customFormat="1" ht="24.95" customHeight="1" hidden="1">
      <c r="B105" s="112"/>
      <c r="D105" s="113" t="s">
        <v>112</v>
      </c>
      <c r="E105" s="114"/>
      <c r="F105" s="114"/>
      <c r="G105" s="114"/>
      <c r="H105" s="114"/>
      <c r="I105" s="115"/>
      <c r="J105" s="116">
        <f>J375</f>
        <v>0</v>
      </c>
      <c r="L105" s="112"/>
    </row>
    <row r="106" spans="2:12" s="9" customFormat="1" ht="19.9" customHeight="1" hidden="1">
      <c r="B106" s="117"/>
      <c r="D106" s="118" t="s">
        <v>113</v>
      </c>
      <c r="E106" s="119"/>
      <c r="F106" s="119"/>
      <c r="G106" s="119"/>
      <c r="H106" s="119"/>
      <c r="I106" s="120"/>
      <c r="J106" s="121">
        <f>J376</f>
        <v>0</v>
      </c>
      <c r="L106" s="117"/>
    </row>
    <row r="107" spans="2:12" s="9" customFormat="1" ht="19.9" customHeight="1" hidden="1">
      <c r="B107" s="117"/>
      <c r="D107" s="118" t="s">
        <v>114</v>
      </c>
      <c r="E107" s="119"/>
      <c r="F107" s="119"/>
      <c r="G107" s="119"/>
      <c r="H107" s="119"/>
      <c r="I107" s="120"/>
      <c r="J107" s="121">
        <f>J406</f>
        <v>0</v>
      </c>
      <c r="L107" s="117"/>
    </row>
    <row r="108" spans="2:12" s="9" customFormat="1" ht="19.9" customHeight="1" hidden="1">
      <c r="B108" s="117"/>
      <c r="D108" s="118" t="s">
        <v>115</v>
      </c>
      <c r="E108" s="119"/>
      <c r="F108" s="119"/>
      <c r="G108" s="119"/>
      <c r="H108" s="119"/>
      <c r="I108" s="120"/>
      <c r="J108" s="121">
        <f>J409</f>
        <v>0</v>
      </c>
      <c r="L108" s="117"/>
    </row>
    <row r="109" spans="2:12" s="9" customFormat="1" ht="19.9" customHeight="1" hidden="1">
      <c r="B109" s="117"/>
      <c r="D109" s="118" t="s">
        <v>116</v>
      </c>
      <c r="E109" s="119"/>
      <c r="F109" s="119"/>
      <c r="G109" s="119"/>
      <c r="H109" s="119"/>
      <c r="I109" s="120"/>
      <c r="J109" s="121">
        <f>J413</f>
        <v>0</v>
      </c>
      <c r="L109" s="117"/>
    </row>
    <row r="110" spans="2:12" s="8" customFormat="1" ht="24.95" customHeight="1" hidden="1">
      <c r="B110" s="112"/>
      <c r="D110" s="113" t="s">
        <v>117</v>
      </c>
      <c r="E110" s="114"/>
      <c r="F110" s="114"/>
      <c r="G110" s="114"/>
      <c r="H110" s="114"/>
      <c r="I110" s="115"/>
      <c r="J110" s="116">
        <f>J416</f>
        <v>0</v>
      </c>
      <c r="L110" s="112"/>
    </row>
    <row r="111" spans="2:12" s="9" customFormat="1" ht="19.9" customHeight="1" hidden="1">
      <c r="B111" s="117"/>
      <c r="D111" s="118" t="s">
        <v>118</v>
      </c>
      <c r="E111" s="119"/>
      <c r="F111" s="119"/>
      <c r="G111" s="119"/>
      <c r="H111" s="119"/>
      <c r="I111" s="120"/>
      <c r="J111" s="121">
        <f>J417</f>
        <v>0</v>
      </c>
      <c r="L111" s="117"/>
    </row>
    <row r="112" spans="2:12" s="9" customFormat="1" ht="19.9" customHeight="1" hidden="1">
      <c r="B112" s="117"/>
      <c r="D112" s="118" t="s">
        <v>119</v>
      </c>
      <c r="E112" s="119"/>
      <c r="F112" s="119"/>
      <c r="G112" s="119"/>
      <c r="H112" s="119"/>
      <c r="I112" s="120"/>
      <c r="J112" s="121">
        <f>J422</f>
        <v>0</v>
      </c>
      <c r="L112" s="117"/>
    </row>
    <row r="113" spans="2:12" s="9" customFormat="1" ht="19.9" customHeight="1" hidden="1">
      <c r="B113" s="117"/>
      <c r="D113" s="118" t="s">
        <v>120</v>
      </c>
      <c r="E113" s="119"/>
      <c r="F113" s="119"/>
      <c r="G113" s="119"/>
      <c r="H113" s="119"/>
      <c r="I113" s="120"/>
      <c r="J113" s="121">
        <f>J424</f>
        <v>0</v>
      </c>
      <c r="L113" s="117"/>
    </row>
    <row r="114" spans="2:12" s="1" customFormat="1" ht="21.75" customHeight="1" hidden="1">
      <c r="B114" s="31"/>
      <c r="I114" s="86"/>
      <c r="L114" s="31"/>
    </row>
    <row r="115" spans="2:12" s="1" customFormat="1" ht="6.95" customHeight="1" hidden="1">
      <c r="B115" s="43"/>
      <c r="C115" s="44"/>
      <c r="D115" s="44"/>
      <c r="E115" s="44"/>
      <c r="F115" s="44"/>
      <c r="G115" s="44"/>
      <c r="H115" s="44"/>
      <c r="I115" s="106"/>
      <c r="J115" s="44"/>
      <c r="K115" s="44"/>
      <c r="L115" s="31"/>
    </row>
    <row r="116" ht="12" hidden="1"/>
    <row r="117" ht="12" hidden="1"/>
    <row r="118" ht="12" hidden="1"/>
    <row r="119" spans="2:12" s="1" customFormat="1" ht="6.95" customHeight="1">
      <c r="B119" s="45"/>
      <c r="C119" s="46"/>
      <c r="D119" s="46"/>
      <c r="E119" s="46"/>
      <c r="F119" s="46"/>
      <c r="G119" s="46"/>
      <c r="H119" s="46"/>
      <c r="I119" s="107"/>
      <c r="J119" s="46"/>
      <c r="K119" s="46"/>
      <c r="L119" s="31"/>
    </row>
    <row r="120" spans="2:12" s="1" customFormat="1" ht="24.95" customHeight="1">
      <c r="B120" s="31"/>
      <c r="C120" s="20" t="s">
        <v>121</v>
      </c>
      <c r="I120" s="86"/>
      <c r="L120" s="31"/>
    </row>
    <row r="121" spans="2:12" s="1" customFormat="1" ht="6.95" customHeight="1">
      <c r="B121" s="31"/>
      <c r="I121" s="86"/>
      <c r="L121" s="31"/>
    </row>
    <row r="122" spans="2:12" s="1" customFormat="1" ht="12" customHeight="1">
      <c r="B122" s="31"/>
      <c r="C122" s="26" t="s">
        <v>15</v>
      </c>
      <c r="I122" s="86"/>
      <c r="L122" s="31"/>
    </row>
    <row r="123" spans="2:12" s="1" customFormat="1" ht="16.5" customHeight="1">
      <c r="B123" s="31"/>
      <c r="E123" s="208" t="str">
        <f>E7</f>
        <v>Most u domu č.105,ulice Revoluční v Novém Jičíně</v>
      </c>
      <c r="F123" s="233"/>
      <c r="G123" s="233"/>
      <c r="H123" s="233"/>
      <c r="I123" s="86"/>
      <c r="L123" s="31"/>
    </row>
    <row r="124" spans="2:12" s="1" customFormat="1" ht="6.95" customHeight="1">
      <c r="B124" s="31"/>
      <c r="I124" s="86"/>
      <c r="L124" s="31"/>
    </row>
    <row r="125" spans="2:12" s="1" customFormat="1" ht="12" customHeight="1">
      <c r="B125" s="31"/>
      <c r="C125" s="26" t="s">
        <v>19</v>
      </c>
      <c r="F125" s="24" t="str">
        <f>F10</f>
        <v>Nový Jičín</v>
      </c>
      <c r="I125" s="87" t="s">
        <v>21</v>
      </c>
      <c r="J125" s="51" t="str">
        <f>IF(J10="","",J10)</f>
        <v>9. 10. 2018</v>
      </c>
      <c r="L125" s="31"/>
    </row>
    <row r="126" spans="2:12" s="1" customFormat="1" ht="6.95" customHeight="1">
      <c r="B126" s="31"/>
      <c r="I126" s="86"/>
      <c r="L126" s="31"/>
    </row>
    <row r="127" spans="2:12" s="1" customFormat="1" ht="15.2" customHeight="1">
      <c r="B127" s="31"/>
      <c r="C127" s="26" t="s">
        <v>23</v>
      </c>
      <c r="F127" s="24" t="str">
        <f>E13</f>
        <v>Město Nový Jičín</v>
      </c>
      <c r="I127" s="87" t="s">
        <v>29</v>
      </c>
      <c r="J127" s="29" t="str">
        <f>E19</f>
        <v>Ing.Dybal Jaromír</v>
      </c>
      <c r="L127" s="31"/>
    </row>
    <row r="128" spans="2:12" s="1" customFormat="1" ht="15.2" customHeight="1">
      <c r="B128" s="31"/>
      <c r="C128" s="26" t="s">
        <v>27</v>
      </c>
      <c r="F128" s="24" t="str">
        <f>IF(E16="","",E16)</f>
        <v>Vyplň údaj</v>
      </c>
      <c r="I128" s="87" t="s">
        <v>32</v>
      </c>
      <c r="J128" s="29" t="str">
        <f>E22</f>
        <v>Fajfrová Irena</v>
      </c>
      <c r="L128" s="31"/>
    </row>
    <row r="129" spans="2:12" s="1" customFormat="1" ht="10.35" customHeight="1">
      <c r="B129" s="31"/>
      <c r="I129" s="86"/>
      <c r="L129" s="31"/>
    </row>
    <row r="130" spans="2:20" s="10" customFormat="1" ht="29.25" customHeight="1">
      <c r="B130" s="122"/>
      <c r="C130" s="123" t="s">
        <v>122</v>
      </c>
      <c r="D130" s="124" t="s">
        <v>60</v>
      </c>
      <c r="E130" s="124" t="s">
        <v>56</v>
      </c>
      <c r="F130" s="124" t="s">
        <v>57</v>
      </c>
      <c r="G130" s="124" t="s">
        <v>123</v>
      </c>
      <c r="H130" s="124" t="s">
        <v>124</v>
      </c>
      <c r="I130" s="125" t="s">
        <v>125</v>
      </c>
      <c r="J130" s="124" t="s">
        <v>99</v>
      </c>
      <c r="K130" s="126" t="s">
        <v>126</v>
      </c>
      <c r="L130" s="122"/>
      <c r="M130" s="58" t="s">
        <v>1</v>
      </c>
      <c r="N130" s="59" t="s">
        <v>39</v>
      </c>
      <c r="O130" s="59" t="s">
        <v>127</v>
      </c>
      <c r="P130" s="59" t="s">
        <v>128</v>
      </c>
      <c r="Q130" s="59" t="s">
        <v>129</v>
      </c>
      <c r="R130" s="59" t="s">
        <v>130</v>
      </c>
      <c r="S130" s="59" t="s">
        <v>131</v>
      </c>
      <c r="T130" s="60" t="s">
        <v>132</v>
      </c>
    </row>
    <row r="131" spans="2:63" s="1" customFormat="1" ht="22.9" customHeight="1">
      <c r="B131" s="31"/>
      <c r="C131" s="63" t="s">
        <v>133</v>
      </c>
      <c r="I131" s="86"/>
      <c r="J131" s="127">
        <f>BK131</f>
        <v>0</v>
      </c>
      <c r="L131" s="31"/>
      <c r="M131" s="61"/>
      <c r="N131" s="52"/>
      <c r="O131" s="52"/>
      <c r="P131" s="128">
        <f>P132+P375+P416</f>
        <v>0</v>
      </c>
      <c r="Q131" s="52"/>
      <c r="R131" s="128">
        <f>R132+R375+R416</f>
        <v>142.74279722</v>
      </c>
      <c r="S131" s="52"/>
      <c r="T131" s="129">
        <f>T132+T375+T416</f>
        <v>30.638829</v>
      </c>
      <c r="AT131" s="16" t="s">
        <v>74</v>
      </c>
      <c r="AU131" s="16" t="s">
        <v>101</v>
      </c>
      <c r="BK131" s="130">
        <f>BK132+BK375+BK416</f>
        <v>0</v>
      </c>
    </row>
    <row r="132" spans="2:63" s="11" customFormat="1" ht="25.9" customHeight="1">
      <c r="B132" s="131"/>
      <c r="D132" s="132" t="s">
        <v>74</v>
      </c>
      <c r="E132" s="133" t="s">
        <v>134</v>
      </c>
      <c r="F132" s="133" t="s">
        <v>135</v>
      </c>
      <c r="I132" s="134"/>
      <c r="J132" s="135">
        <f>BK132</f>
        <v>0</v>
      </c>
      <c r="L132" s="131"/>
      <c r="M132" s="136"/>
      <c r="P132" s="137">
        <f>P133+P174+P191+P214+P262+P277+P289+P357+P373</f>
        <v>0</v>
      </c>
      <c r="R132" s="137">
        <f>R133+R174+R191+R214+R262+R277+R289+R357+R373</f>
        <v>141.45967787</v>
      </c>
      <c r="T132" s="138">
        <f>T133+T174+T191+T214+T262+T277+T289+T357+T373</f>
        <v>29.7045</v>
      </c>
      <c r="AR132" s="132" t="s">
        <v>80</v>
      </c>
      <c r="AT132" s="139" t="s">
        <v>74</v>
      </c>
      <c r="AU132" s="139" t="s">
        <v>75</v>
      </c>
      <c r="AY132" s="132" t="s">
        <v>136</v>
      </c>
      <c r="BK132" s="140">
        <f>BK133+BK174+BK191+BK214+BK262+BK277+BK289+BK357+BK373</f>
        <v>0</v>
      </c>
    </row>
    <row r="133" spans="2:63" s="11" customFormat="1" ht="22.9" customHeight="1">
      <c r="B133" s="131"/>
      <c r="D133" s="132" t="s">
        <v>74</v>
      </c>
      <c r="E133" s="141" t="s">
        <v>80</v>
      </c>
      <c r="F133" s="141" t="s">
        <v>137</v>
      </c>
      <c r="I133" s="134"/>
      <c r="J133" s="142">
        <f>BK133</f>
        <v>0</v>
      </c>
      <c r="L133" s="131"/>
      <c r="M133" s="136"/>
      <c r="P133" s="137">
        <f>SUM(P134:P173)</f>
        <v>0</v>
      </c>
      <c r="R133" s="137">
        <f>SUM(R134:R173)</f>
        <v>22.480548</v>
      </c>
      <c r="T133" s="138">
        <f>SUM(T134:T173)</f>
        <v>18.63</v>
      </c>
      <c r="AR133" s="132" t="s">
        <v>80</v>
      </c>
      <c r="AT133" s="139" t="s">
        <v>74</v>
      </c>
      <c r="AU133" s="139" t="s">
        <v>80</v>
      </c>
      <c r="AY133" s="132" t="s">
        <v>136</v>
      </c>
      <c r="BK133" s="140">
        <f>SUM(BK134:BK173)</f>
        <v>0</v>
      </c>
    </row>
    <row r="134" spans="2:65" s="1" customFormat="1" ht="24" customHeight="1">
      <c r="B134" s="143"/>
      <c r="C134" s="144" t="s">
        <v>80</v>
      </c>
      <c r="D134" s="144" t="s">
        <v>138</v>
      </c>
      <c r="E134" s="145" t="s">
        <v>139</v>
      </c>
      <c r="F134" s="146" t="s">
        <v>140</v>
      </c>
      <c r="G134" s="147" t="s">
        <v>141</v>
      </c>
      <c r="H134" s="148">
        <v>41.4</v>
      </c>
      <c r="I134" s="149"/>
      <c r="J134" s="150">
        <f>ROUND(I134*H134,2)</f>
        <v>0</v>
      </c>
      <c r="K134" s="146" t="s">
        <v>142</v>
      </c>
      <c r="L134" s="31"/>
      <c r="M134" s="151" t="s">
        <v>1</v>
      </c>
      <c r="N134" s="152" t="s">
        <v>40</v>
      </c>
      <c r="P134" s="153">
        <f>O134*H134</f>
        <v>0</v>
      </c>
      <c r="Q134" s="153">
        <v>0</v>
      </c>
      <c r="R134" s="153">
        <f>Q134*H134</f>
        <v>0</v>
      </c>
      <c r="S134" s="153">
        <v>0.45</v>
      </c>
      <c r="T134" s="154">
        <f>S134*H134</f>
        <v>18.63</v>
      </c>
      <c r="AR134" s="155" t="s">
        <v>143</v>
      </c>
      <c r="AT134" s="155" t="s">
        <v>138</v>
      </c>
      <c r="AU134" s="155" t="s">
        <v>83</v>
      </c>
      <c r="AY134" s="16" t="s">
        <v>136</v>
      </c>
      <c r="BE134" s="156">
        <f>IF(N134="základní",J134,0)</f>
        <v>0</v>
      </c>
      <c r="BF134" s="156">
        <f>IF(N134="snížená",J134,0)</f>
        <v>0</v>
      </c>
      <c r="BG134" s="156">
        <f>IF(N134="zákl. přenesená",J134,0)</f>
        <v>0</v>
      </c>
      <c r="BH134" s="156">
        <f>IF(N134="sníž. přenesená",J134,0)</f>
        <v>0</v>
      </c>
      <c r="BI134" s="156">
        <f>IF(N134="nulová",J134,0)</f>
        <v>0</v>
      </c>
      <c r="BJ134" s="16" t="s">
        <v>80</v>
      </c>
      <c r="BK134" s="156">
        <f>ROUND(I134*H134,2)</f>
        <v>0</v>
      </c>
      <c r="BL134" s="16" t="s">
        <v>143</v>
      </c>
      <c r="BM134" s="155" t="s">
        <v>144</v>
      </c>
    </row>
    <row r="135" spans="2:51" s="12" customFormat="1" ht="12">
      <c r="B135" s="157"/>
      <c r="D135" s="158" t="s">
        <v>145</v>
      </c>
      <c r="E135" s="159" t="s">
        <v>1</v>
      </c>
      <c r="F135" s="160" t="s">
        <v>146</v>
      </c>
      <c r="H135" s="161">
        <v>41.4</v>
      </c>
      <c r="I135" s="162"/>
      <c r="L135" s="157"/>
      <c r="M135" s="163"/>
      <c r="T135" s="164"/>
      <c r="AT135" s="159" t="s">
        <v>145</v>
      </c>
      <c r="AU135" s="159" t="s">
        <v>83</v>
      </c>
      <c r="AV135" s="12" t="s">
        <v>83</v>
      </c>
      <c r="AW135" s="12" t="s">
        <v>31</v>
      </c>
      <c r="AX135" s="12" t="s">
        <v>80</v>
      </c>
      <c r="AY135" s="159" t="s">
        <v>136</v>
      </c>
    </row>
    <row r="136" spans="2:65" s="1" customFormat="1" ht="24" customHeight="1">
      <c r="B136" s="143"/>
      <c r="C136" s="144" t="s">
        <v>83</v>
      </c>
      <c r="D136" s="144" t="s">
        <v>138</v>
      </c>
      <c r="E136" s="145" t="s">
        <v>147</v>
      </c>
      <c r="F136" s="146" t="s">
        <v>148</v>
      </c>
      <c r="G136" s="147" t="s">
        <v>149</v>
      </c>
      <c r="H136" s="148">
        <v>10.269</v>
      </c>
      <c r="I136" s="149"/>
      <c r="J136" s="150">
        <f>ROUND(I136*H136,2)</f>
        <v>0</v>
      </c>
      <c r="K136" s="146" t="s">
        <v>142</v>
      </c>
      <c r="L136" s="31"/>
      <c r="M136" s="151" t="s">
        <v>1</v>
      </c>
      <c r="N136" s="152" t="s">
        <v>40</v>
      </c>
      <c r="P136" s="153">
        <f>O136*H136</f>
        <v>0</v>
      </c>
      <c r="Q136" s="153">
        <v>0</v>
      </c>
      <c r="R136" s="153">
        <f>Q136*H136</f>
        <v>0</v>
      </c>
      <c r="S136" s="153">
        <v>0</v>
      </c>
      <c r="T136" s="154">
        <f>S136*H136</f>
        <v>0</v>
      </c>
      <c r="AR136" s="155" t="s">
        <v>143</v>
      </c>
      <c r="AT136" s="155" t="s">
        <v>138</v>
      </c>
      <c r="AU136" s="155" t="s">
        <v>83</v>
      </c>
      <c r="AY136" s="16" t="s">
        <v>136</v>
      </c>
      <c r="BE136" s="156">
        <f>IF(N136="základní",J136,0)</f>
        <v>0</v>
      </c>
      <c r="BF136" s="156">
        <f>IF(N136="snížená",J136,0)</f>
        <v>0</v>
      </c>
      <c r="BG136" s="156">
        <f>IF(N136="zákl. přenesená",J136,0)</f>
        <v>0</v>
      </c>
      <c r="BH136" s="156">
        <f>IF(N136="sníž. přenesená",J136,0)</f>
        <v>0</v>
      </c>
      <c r="BI136" s="156">
        <f>IF(N136="nulová",J136,0)</f>
        <v>0</v>
      </c>
      <c r="BJ136" s="16" t="s">
        <v>80</v>
      </c>
      <c r="BK136" s="156">
        <f>ROUND(I136*H136,2)</f>
        <v>0</v>
      </c>
      <c r="BL136" s="16" t="s">
        <v>143</v>
      </c>
      <c r="BM136" s="155" t="s">
        <v>150</v>
      </c>
    </row>
    <row r="137" spans="2:51" s="12" customFormat="1" ht="12">
      <c r="B137" s="157"/>
      <c r="D137" s="158" t="s">
        <v>145</v>
      </c>
      <c r="E137" s="159" t="s">
        <v>46</v>
      </c>
      <c r="F137" s="160" t="s">
        <v>151</v>
      </c>
      <c r="H137" s="161">
        <v>10.269</v>
      </c>
      <c r="I137" s="162"/>
      <c r="L137" s="157"/>
      <c r="M137" s="163"/>
      <c r="T137" s="164"/>
      <c r="AT137" s="159" t="s">
        <v>145</v>
      </c>
      <c r="AU137" s="159" t="s">
        <v>83</v>
      </c>
      <c r="AV137" s="12" t="s">
        <v>83</v>
      </c>
      <c r="AW137" s="12" t="s">
        <v>31</v>
      </c>
      <c r="AX137" s="12" t="s">
        <v>80</v>
      </c>
      <c r="AY137" s="159" t="s">
        <v>136</v>
      </c>
    </row>
    <row r="138" spans="2:65" s="1" customFormat="1" ht="24" customHeight="1">
      <c r="B138" s="143"/>
      <c r="C138" s="144" t="s">
        <v>152</v>
      </c>
      <c r="D138" s="144" t="s">
        <v>138</v>
      </c>
      <c r="E138" s="145" t="s">
        <v>153</v>
      </c>
      <c r="F138" s="146" t="s">
        <v>154</v>
      </c>
      <c r="G138" s="147" t="s">
        <v>149</v>
      </c>
      <c r="H138" s="148">
        <v>3.081</v>
      </c>
      <c r="I138" s="149"/>
      <c r="J138" s="150">
        <f>ROUND(I138*H138,2)</f>
        <v>0</v>
      </c>
      <c r="K138" s="146" t="s">
        <v>142</v>
      </c>
      <c r="L138" s="31"/>
      <c r="M138" s="151" t="s">
        <v>1</v>
      </c>
      <c r="N138" s="152" t="s">
        <v>40</v>
      </c>
      <c r="P138" s="153">
        <f>O138*H138</f>
        <v>0</v>
      </c>
      <c r="Q138" s="153">
        <v>0</v>
      </c>
      <c r="R138" s="153">
        <f>Q138*H138</f>
        <v>0</v>
      </c>
      <c r="S138" s="153">
        <v>0</v>
      </c>
      <c r="T138" s="154">
        <f>S138*H138</f>
        <v>0</v>
      </c>
      <c r="AR138" s="155" t="s">
        <v>143</v>
      </c>
      <c r="AT138" s="155" t="s">
        <v>138</v>
      </c>
      <c r="AU138" s="155" t="s">
        <v>83</v>
      </c>
      <c r="AY138" s="16" t="s">
        <v>136</v>
      </c>
      <c r="BE138" s="156">
        <f>IF(N138="základní",J138,0)</f>
        <v>0</v>
      </c>
      <c r="BF138" s="156">
        <f>IF(N138="snížená",J138,0)</f>
        <v>0</v>
      </c>
      <c r="BG138" s="156">
        <f>IF(N138="zákl. přenesená",J138,0)</f>
        <v>0</v>
      </c>
      <c r="BH138" s="156">
        <f>IF(N138="sníž. přenesená",J138,0)</f>
        <v>0</v>
      </c>
      <c r="BI138" s="156">
        <f>IF(N138="nulová",J138,0)</f>
        <v>0</v>
      </c>
      <c r="BJ138" s="16" t="s">
        <v>80</v>
      </c>
      <c r="BK138" s="156">
        <f>ROUND(I138*H138,2)</f>
        <v>0</v>
      </c>
      <c r="BL138" s="16" t="s">
        <v>143</v>
      </c>
      <c r="BM138" s="155" t="s">
        <v>155</v>
      </c>
    </row>
    <row r="139" spans="2:51" s="12" customFormat="1" ht="12">
      <c r="B139" s="157"/>
      <c r="D139" s="158" t="s">
        <v>145</v>
      </c>
      <c r="E139" s="159" t="s">
        <v>1</v>
      </c>
      <c r="F139" s="160" t="s">
        <v>156</v>
      </c>
      <c r="H139" s="161">
        <v>3.081</v>
      </c>
      <c r="I139" s="162"/>
      <c r="L139" s="157"/>
      <c r="M139" s="163"/>
      <c r="T139" s="164"/>
      <c r="AT139" s="159" t="s">
        <v>145</v>
      </c>
      <c r="AU139" s="159" t="s">
        <v>83</v>
      </c>
      <c r="AV139" s="12" t="s">
        <v>83</v>
      </c>
      <c r="AW139" s="12" t="s">
        <v>31</v>
      </c>
      <c r="AX139" s="12" t="s">
        <v>80</v>
      </c>
      <c r="AY139" s="159" t="s">
        <v>136</v>
      </c>
    </row>
    <row r="140" spans="2:65" s="1" customFormat="1" ht="24" customHeight="1">
      <c r="B140" s="143"/>
      <c r="C140" s="144" t="s">
        <v>143</v>
      </c>
      <c r="D140" s="144" t="s">
        <v>138</v>
      </c>
      <c r="E140" s="145" t="s">
        <v>157</v>
      </c>
      <c r="F140" s="146" t="s">
        <v>158</v>
      </c>
      <c r="G140" s="147" t="s">
        <v>149</v>
      </c>
      <c r="H140" s="148">
        <v>20.604</v>
      </c>
      <c r="I140" s="149"/>
      <c r="J140" s="150">
        <f>ROUND(I140*H140,2)</f>
        <v>0</v>
      </c>
      <c r="K140" s="146" t="s">
        <v>142</v>
      </c>
      <c r="L140" s="31"/>
      <c r="M140" s="151" t="s">
        <v>1</v>
      </c>
      <c r="N140" s="152" t="s">
        <v>40</v>
      </c>
      <c r="P140" s="153">
        <f>O140*H140</f>
        <v>0</v>
      </c>
      <c r="Q140" s="153">
        <v>0</v>
      </c>
      <c r="R140" s="153">
        <f>Q140*H140</f>
        <v>0</v>
      </c>
      <c r="S140" s="153">
        <v>0</v>
      </c>
      <c r="T140" s="154">
        <f>S140*H140</f>
        <v>0</v>
      </c>
      <c r="AR140" s="155" t="s">
        <v>143</v>
      </c>
      <c r="AT140" s="155" t="s">
        <v>138</v>
      </c>
      <c r="AU140" s="155" t="s">
        <v>83</v>
      </c>
      <c r="AY140" s="16" t="s">
        <v>136</v>
      </c>
      <c r="BE140" s="156">
        <f>IF(N140="základní",J140,0)</f>
        <v>0</v>
      </c>
      <c r="BF140" s="156">
        <f>IF(N140="snížená",J140,0)</f>
        <v>0</v>
      </c>
      <c r="BG140" s="156">
        <f>IF(N140="zákl. přenesená",J140,0)</f>
        <v>0</v>
      </c>
      <c r="BH140" s="156">
        <f>IF(N140="sníž. přenesená",J140,0)</f>
        <v>0</v>
      </c>
      <c r="BI140" s="156">
        <f>IF(N140="nulová",J140,0)</f>
        <v>0</v>
      </c>
      <c r="BJ140" s="16" t="s">
        <v>80</v>
      </c>
      <c r="BK140" s="156">
        <f>ROUND(I140*H140,2)</f>
        <v>0</v>
      </c>
      <c r="BL140" s="16" t="s">
        <v>143</v>
      </c>
      <c r="BM140" s="155" t="s">
        <v>159</v>
      </c>
    </row>
    <row r="141" spans="2:51" s="13" customFormat="1" ht="12">
      <c r="B141" s="165"/>
      <c r="D141" s="158" t="s">
        <v>145</v>
      </c>
      <c r="E141" s="166" t="s">
        <v>1</v>
      </c>
      <c r="F141" s="167" t="s">
        <v>160</v>
      </c>
      <c r="H141" s="166" t="s">
        <v>1</v>
      </c>
      <c r="I141" s="168"/>
      <c r="L141" s="165"/>
      <c r="M141" s="169"/>
      <c r="T141" s="170"/>
      <c r="AT141" s="166" t="s">
        <v>145</v>
      </c>
      <c r="AU141" s="166" t="s">
        <v>83</v>
      </c>
      <c r="AV141" s="13" t="s">
        <v>80</v>
      </c>
      <c r="AW141" s="13" t="s">
        <v>31</v>
      </c>
      <c r="AX141" s="13" t="s">
        <v>75</v>
      </c>
      <c r="AY141" s="166" t="s">
        <v>136</v>
      </c>
    </row>
    <row r="142" spans="2:51" s="12" customFormat="1" ht="12">
      <c r="B142" s="157"/>
      <c r="D142" s="158" t="s">
        <v>145</v>
      </c>
      <c r="E142" s="159" t="s">
        <v>1</v>
      </c>
      <c r="F142" s="160" t="s">
        <v>161</v>
      </c>
      <c r="H142" s="161">
        <v>12.54</v>
      </c>
      <c r="I142" s="162"/>
      <c r="L142" s="157"/>
      <c r="M142" s="163"/>
      <c r="T142" s="164"/>
      <c r="AT142" s="159" t="s">
        <v>145</v>
      </c>
      <c r="AU142" s="159" t="s">
        <v>83</v>
      </c>
      <c r="AV142" s="12" t="s">
        <v>83</v>
      </c>
      <c r="AW142" s="12" t="s">
        <v>31</v>
      </c>
      <c r="AX142" s="12" t="s">
        <v>75</v>
      </c>
      <c r="AY142" s="159" t="s">
        <v>136</v>
      </c>
    </row>
    <row r="143" spans="2:51" s="13" customFormat="1" ht="12">
      <c r="B143" s="165"/>
      <c r="D143" s="158" t="s">
        <v>145</v>
      </c>
      <c r="E143" s="166" t="s">
        <v>1</v>
      </c>
      <c r="F143" s="167" t="s">
        <v>162</v>
      </c>
      <c r="H143" s="166" t="s">
        <v>1</v>
      </c>
      <c r="I143" s="168"/>
      <c r="L143" s="165"/>
      <c r="M143" s="169"/>
      <c r="T143" s="170"/>
      <c r="AT143" s="166" t="s">
        <v>145</v>
      </c>
      <c r="AU143" s="166" t="s">
        <v>83</v>
      </c>
      <c r="AV143" s="13" t="s">
        <v>80</v>
      </c>
      <c r="AW143" s="13" t="s">
        <v>31</v>
      </c>
      <c r="AX143" s="13" t="s">
        <v>75</v>
      </c>
      <c r="AY143" s="166" t="s">
        <v>136</v>
      </c>
    </row>
    <row r="144" spans="2:51" s="12" customFormat="1" ht="12">
      <c r="B144" s="157"/>
      <c r="D144" s="158" t="s">
        <v>145</v>
      </c>
      <c r="E144" s="159" t="s">
        <v>1</v>
      </c>
      <c r="F144" s="160" t="s">
        <v>163</v>
      </c>
      <c r="H144" s="161">
        <v>8.064</v>
      </c>
      <c r="I144" s="162"/>
      <c r="L144" s="157"/>
      <c r="M144" s="163"/>
      <c r="T144" s="164"/>
      <c r="AT144" s="159" t="s">
        <v>145</v>
      </c>
      <c r="AU144" s="159" t="s">
        <v>83</v>
      </c>
      <c r="AV144" s="12" t="s">
        <v>83</v>
      </c>
      <c r="AW144" s="12" t="s">
        <v>31</v>
      </c>
      <c r="AX144" s="12" t="s">
        <v>75</v>
      </c>
      <c r="AY144" s="159" t="s">
        <v>136</v>
      </c>
    </row>
    <row r="145" spans="2:51" s="14" customFormat="1" ht="12">
      <c r="B145" s="171"/>
      <c r="D145" s="158" t="s">
        <v>145</v>
      </c>
      <c r="E145" s="172" t="s">
        <v>84</v>
      </c>
      <c r="F145" s="173" t="s">
        <v>164</v>
      </c>
      <c r="H145" s="174">
        <v>20.604</v>
      </c>
      <c r="I145" s="175"/>
      <c r="L145" s="171"/>
      <c r="M145" s="176"/>
      <c r="T145" s="177"/>
      <c r="AT145" s="172" t="s">
        <v>145</v>
      </c>
      <c r="AU145" s="172" t="s">
        <v>83</v>
      </c>
      <c r="AV145" s="14" t="s">
        <v>143</v>
      </c>
      <c r="AW145" s="14" t="s">
        <v>31</v>
      </c>
      <c r="AX145" s="14" t="s">
        <v>80</v>
      </c>
      <c r="AY145" s="172" t="s">
        <v>136</v>
      </c>
    </row>
    <row r="146" spans="2:65" s="1" customFormat="1" ht="24" customHeight="1">
      <c r="B146" s="143"/>
      <c r="C146" s="144" t="s">
        <v>165</v>
      </c>
      <c r="D146" s="144" t="s">
        <v>138</v>
      </c>
      <c r="E146" s="145" t="s">
        <v>166</v>
      </c>
      <c r="F146" s="146" t="s">
        <v>167</v>
      </c>
      <c r="G146" s="147" t="s">
        <v>149</v>
      </c>
      <c r="H146" s="148">
        <v>6.181</v>
      </c>
      <c r="I146" s="149"/>
      <c r="J146" s="150">
        <f>ROUND(I146*H146,2)</f>
        <v>0</v>
      </c>
      <c r="K146" s="146" t="s">
        <v>142</v>
      </c>
      <c r="L146" s="31"/>
      <c r="M146" s="151" t="s">
        <v>1</v>
      </c>
      <c r="N146" s="152" t="s">
        <v>40</v>
      </c>
      <c r="P146" s="153">
        <f>O146*H146</f>
        <v>0</v>
      </c>
      <c r="Q146" s="153">
        <v>0</v>
      </c>
      <c r="R146" s="153">
        <f>Q146*H146</f>
        <v>0</v>
      </c>
      <c r="S146" s="153">
        <v>0</v>
      </c>
      <c r="T146" s="154">
        <f>S146*H146</f>
        <v>0</v>
      </c>
      <c r="AR146" s="155" t="s">
        <v>143</v>
      </c>
      <c r="AT146" s="155" t="s">
        <v>138</v>
      </c>
      <c r="AU146" s="155" t="s">
        <v>83</v>
      </c>
      <c r="AY146" s="16" t="s">
        <v>136</v>
      </c>
      <c r="BE146" s="156">
        <f>IF(N146="základní",J146,0)</f>
        <v>0</v>
      </c>
      <c r="BF146" s="156">
        <f>IF(N146="snížená",J146,0)</f>
        <v>0</v>
      </c>
      <c r="BG146" s="156">
        <f>IF(N146="zákl. přenesená",J146,0)</f>
        <v>0</v>
      </c>
      <c r="BH146" s="156">
        <f>IF(N146="sníž. přenesená",J146,0)</f>
        <v>0</v>
      </c>
      <c r="BI146" s="156">
        <f>IF(N146="nulová",J146,0)</f>
        <v>0</v>
      </c>
      <c r="BJ146" s="16" t="s">
        <v>80</v>
      </c>
      <c r="BK146" s="156">
        <f>ROUND(I146*H146,2)</f>
        <v>0</v>
      </c>
      <c r="BL146" s="16" t="s">
        <v>143</v>
      </c>
      <c r="BM146" s="155" t="s">
        <v>168</v>
      </c>
    </row>
    <row r="147" spans="2:51" s="12" customFormat="1" ht="12">
      <c r="B147" s="157"/>
      <c r="D147" s="158" t="s">
        <v>145</v>
      </c>
      <c r="E147" s="159" t="s">
        <v>1</v>
      </c>
      <c r="F147" s="160" t="s">
        <v>169</v>
      </c>
      <c r="H147" s="161">
        <v>6.181</v>
      </c>
      <c r="I147" s="162"/>
      <c r="L147" s="157"/>
      <c r="M147" s="163"/>
      <c r="T147" s="164"/>
      <c r="AT147" s="159" t="s">
        <v>145</v>
      </c>
      <c r="AU147" s="159" t="s">
        <v>83</v>
      </c>
      <c r="AV147" s="12" t="s">
        <v>83</v>
      </c>
      <c r="AW147" s="12" t="s">
        <v>31</v>
      </c>
      <c r="AX147" s="12" t="s">
        <v>80</v>
      </c>
      <c r="AY147" s="159" t="s">
        <v>136</v>
      </c>
    </row>
    <row r="148" spans="2:65" s="1" customFormat="1" ht="24" customHeight="1">
      <c r="B148" s="143"/>
      <c r="C148" s="144" t="s">
        <v>170</v>
      </c>
      <c r="D148" s="144" t="s">
        <v>138</v>
      </c>
      <c r="E148" s="145" t="s">
        <v>171</v>
      </c>
      <c r="F148" s="146" t="s">
        <v>172</v>
      </c>
      <c r="G148" s="147" t="s">
        <v>149</v>
      </c>
      <c r="H148" s="148">
        <v>1.8</v>
      </c>
      <c r="I148" s="149"/>
      <c r="J148" s="150">
        <f>ROUND(I148*H148,2)</f>
        <v>0</v>
      </c>
      <c r="K148" s="146" t="s">
        <v>142</v>
      </c>
      <c r="L148" s="31"/>
      <c r="M148" s="151" t="s">
        <v>1</v>
      </c>
      <c r="N148" s="152" t="s">
        <v>40</v>
      </c>
      <c r="P148" s="153">
        <f>O148*H148</f>
        <v>0</v>
      </c>
      <c r="Q148" s="153">
        <v>0</v>
      </c>
      <c r="R148" s="153">
        <f>Q148*H148</f>
        <v>0</v>
      </c>
      <c r="S148" s="153">
        <v>0</v>
      </c>
      <c r="T148" s="154">
        <f>S148*H148</f>
        <v>0</v>
      </c>
      <c r="AR148" s="155" t="s">
        <v>143</v>
      </c>
      <c r="AT148" s="155" t="s">
        <v>138</v>
      </c>
      <c r="AU148" s="155" t="s">
        <v>83</v>
      </c>
      <c r="AY148" s="16" t="s">
        <v>136</v>
      </c>
      <c r="BE148" s="156">
        <f>IF(N148="základní",J148,0)</f>
        <v>0</v>
      </c>
      <c r="BF148" s="156">
        <f>IF(N148="snížená",J148,0)</f>
        <v>0</v>
      </c>
      <c r="BG148" s="156">
        <f>IF(N148="zákl. přenesená",J148,0)</f>
        <v>0</v>
      </c>
      <c r="BH148" s="156">
        <f>IF(N148="sníž. přenesená",J148,0)</f>
        <v>0</v>
      </c>
      <c r="BI148" s="156">
        <f>IF(N148="nulová",J148,0)</f>
        <v>0</v>
      </c>
      <c r="BJ148" s="16" t="s">
        <v>80</v>
      </c>
      <c r="BK148" s="156">
        <f>ROUND(I148*H148,2)</f>
        <v>0</v>
      </c>
      <c r="BL148" s="16" t="s">
        <v>143</v>
      </c>
      <c r="BM148" s="155" t="s">
        <v>173</v>
      </c>
    </row>
    <row r="149" spans="2:51" s="13" customFormat="1" ht="12">
      <c r="B149" s="165"/>
      <c r="D149" s="158" t="s">
        <v>145</v>
      </c>
      <c r="E149" s="166" t="s">
        <v>1</v>
      </c>
      <c r="F149" s="167" t="s">
        <v>174</v>
      </c>
      <c r="H149" s="166" t="s">
        <v>1</v>
      </c>
      <c r="I149" s="168"/>
      <c r="L149" s="165"/>
      <c r="M149" s="169"/>
      <c r="T149" s="170"/>
      <c r="AT149" s="166" t="s">
        <v>145</v>
      </c>
      <c r="AU149" s="166" t="s">
        <v>83</v>
      </c>
      <c r="AV149" s="13" t="s">
        <v>80</v>
      </c>
      <c r="AW149" s="13" t="s">
        <v>31</v>
      </c>
      <c r="AX149" s="13" t="s">
        <v>75</v>
      </c>
      <c r="AY149" s="166" t="s">
        <v>136</v>
      </c>
    </row>
    <row r="150" spans="2:51" s="12" customFormat="1" ht="12">
      <c r="B150" s="157"/>
      <c r="D150" s="158" t="s">
        <v>145</v>
      </c>
      <c r="E150" s="159" t="s">
        <v>1</v>
      </c>
      <c r="F150" s="160" t="s">
        <v>175</v>
      </c>
      <c r="H150" s="161">
        <v>1.8</v>
      </c>
      <c r="I150" s="162"/>
      <c r="L150" s="157"/>
      <c r="M150" s="163"/>
      <c r="T150" s="164"/>
      <c r="AT150" s="159" t="s">
        <v>145</v>
      </c>
      <c r="AU150" s="159" t="s">
        <v>83</v>
      </c>
      <c r="AV150" s="12" t="s">
        <v>83</v>
      </c>
      <c r="AW150" s="12" t="s">
        <v>31</v>
      </c>
      <c r="AX150" s="12" t="s">
        <v>80</v>
      </c>
      <c r="AY150" s="159" t="s">
        <v>136</v>
      </c>
    </row>
    <row r="151" spans="2:65" s="1" customFormat="1" ht="24" customHeight="1">
      <c r="B151" s="143"/>
      <c r="C151" s="144" t="s">
        <v>176</v>
      </c>
      <c r="D151" s="144" t="s">
        <v>138</v>
      </c>
      <c r="E151" s="145" t="s">
        <v>177</v>
      </c>
      <c r="F151" s="146" t="s">
        <v>178</v>
      </c>
      <c r="G151" s="147" t="s">
        <v>149</v>
      </c>
      <c r="H151" s="148">
        <v>30.873</v>
      </c>
      <c r="I151" s="149"/>
      <c r="J151" s="150">
        <f>ROUND(I151*H151,2)</f>
        <v>0</v>
      </c>
      <c r="K151" s="146" t="s">
        <v>142</v>
      </c>
      <c r="L151" s="31"/>
      <c r="M151" s="151" t="s">
        <v>1</v>
      </c>
      <c r="N151" s="152" t="s">
        <v>40</v>
      </c>
      <c r="P151" s="153">
        <f>O151*H151</f>
        <v>0</v>
      </c>
      <c r="Q151" s="153">
        <v>0</v>
      </c>
      <c r="R151" s="153">
        <f>Q151*H151</f>
        <v>0</v>
      </c>
      <c r="S151" s="153">
        <v>0</v>
      </c>
      <c r="T151" s="154">
        <f>S151*H151</f>
        <v>0</v>
      </c>
      <c r="AR151" s="155" t="s">
        <v>143</v>
      </c>
      <c r="AT151" s="155" t="s">
        <v>138</v>
      </c>
      <c r="AU151" s="155" t="s">
        <v>83</v>
      </c>
      <c r="AY151" s="16" t="s">
        <v>136</v>
      </c>
      <c r="BE151" s="156">
        <f>IF(N151="základní",J151,0)</f>
        <v>0</v>
      </c>
      <c r="BF151" s="156">
        <f>IF(N151="snížená",J151,0)</f>
        <v>0</v>
      </c>
      <c r="BG151" s="156">
        <f>IF(N151="zákl. přenesená",J151,0)</f>
        <v>0</v>
      </c>
      <c r="BH151" s="156">
        <f>IF(N151="sníž. přenesená",J151,0)</f>
        <v>0</v>
      </c>
      <c r="BI151" s="156">
        <f>IF(N151="nulová",J151,0)</f>
        <v>0</v>
      </c>
      <c r="BJ151" s="16" t="s">
        <v>80</v>
      </c>
      <c r="BK151" s="156">
        <f>ROUND(I151*H151,2)</f>
        <v>0</v>
      </c>
      <c r="BL151" s="16" t="s">
        <v>143</v>
      </c>
      <c r="BM151" s="155" t="s">
        <v>179</v>
      </c>
    </row>
    <row r="152" spans="2:51" s="12" customFormat="1" ht="12">
      <c r="B152" s="157"/>
      <c r="D152" s="158" t="s">
        <v>145</v>
      </c>
      <c r="E152" s="159" t="s">
        <v>87</v>
      </c>
      <c r="F152" s="160" t="s">
        <v>180</v>
      </c>
      <c r="H152" s="161">
        <v>30.873</v>
      </c>
      <c r="I152" s="162"/>
      <c r="L152" s="157"/>
      <c r="M152" s="163"/>
      <c r="T152" s="164"/>
      <c r="AT152" s="159" t="s">
        <v>145</v>
      </c>
      <c r="AU152" s="159" t="s">
        <v>83</v>
      </c>
      <c r="AV152" s="12" t="s">
        <v>83</v>
      </c>
      <c r="AW152" s="12" t="s">
        <v>31</v>
      </c>
      <c r="AX152" s="12" t="s">
        <v>80</v>
      </c>
      <c r="AY152" s="159" t="s">
        <v>136</v>
      </c>
    </row>
    <row r="153" spans="2:65" s="1" customFormat="1" ht="24" customHeight="1">
      <c r="B153" s="143"/>
      <c r="C153" s="144" t="s">
        <v>181</v>
      </c>
      <c r="D153" s="144" t="s">
        <v>138</v>
      </c>
      <c r="E153" s="145" t="s">
        <v>182</v>
      </c>
      <c r="F153" s="146" t="s">
        <v>183</v>
      </c>
      <c r="G153" s="147" t="s">
        <v>149</v>
      </c>
      <c r="H153" s="148">
        <v>308.73</v>
      </c>
      <c r="I153" s="149"/>
      <c r="J153" s="150">
        <f>ROUND(I153*H153,2)</f>
        <v>0</v>
      </c>
      <c r="K153" s="146" t="s">
        <v>142</v>
      </c>
      <c r="L153" s="31"/>
      <c r="M153" s="151" t="s">
        <v>1</v>
      </c>
      <c r="N153" s="152" t="s">
        <v>40</v>
      </c>
      <c r="P153" s="153">
        <f>O153*H153</f>
        <v>0</v>
      </c>
      <c r="Q153" s="153">
        <v>0</v>
      </c>
      <c r="R153" s="153">
        <f>Q153*H153</f>
        <v>0</v>
      </c>
      <c r="S153" s="153">
        <v>0</v>
      </c>
      <c r="T153" s="154">
        <f>S153*H153</f>
        <v>0</v>
      </c>
      <c r="AR153" s="155" t="s">
        <v>143</v>
      </c>
      <c r="AT153" s="155" t="s">
        <v>138</v>
      </c>
      <c r="AU153" s="155" t="s">
        <v>83</v>
      </c>
      <c r="AY153" s="16" t="s">
        <v>136</v>
      </c>
      <c r="BE153" s="156">
        <f>IF(N153="základní",J153,0)</f>
        <v>0</v>
      </c>
      <c r="BF153" s="156">
        <f>IF(N153="snížená",J153,0)</f>
        <v>0</v>
      </c>
      <c r="BG153" s="156">
        <f>IF(N153="zákl. přenesená",J153,0)</f>
        <v>0</v>
      </c>
      <c r="BH153" s="156">
        <f>IF(N153="sníž. přenesená",J153,0)</f>
        <v>0</v>
      </c>
      <c r="BI153" s="156">
        <f>IF(N153="nulová",J153,0)</f>
        <v>0</v>
      </c>
      <c r="BJ153" s="16" t="s">
        <v>80</v>
      </c>
      <c r="BK153" s="156">
        <f>ROUND(I153*H153,2)</f>
        <v>0</v>
      </c>
      <c r="BL153" s="16" t="s">
        <v>143</v>
      </c>
      <c r="BM153" s="155" t="s">
        <v>184</v>
      </c>
    </row>
    <row r="154" spans="2:51" s="12" customFormat="1" ht="12">
      <c r="B154" s="157"/>
      <c r="D154" s="158" t="s">
        <v>145</v>
      </c>
      <c r="E154" s="159" t="s">
        <v>1</v>
      </c>
      <c r="F154" s="160" t="s">
        <v>185</v>
      </c>
      <c r="H154" s="161">
        <v>308.73</v>
      </c>
      <c r="I154" s="162"/>
      <c r="L154" s="157"/>
      <c r="M154" s="163"/>
      <c r="T154" s="164"/>
      <c r="AT154" s="159" t="s">
        <v>145</v>
      </c>
      <c r="AU154" s="159" t="s">
        <v>83</v>
      </c>
      <c r="AV154" s="12" t="s">
        <v>83</v>
      </c>
      <c r="AW154" s="12" t="s">
        <v>31</v>
      </c>
      <c r="AX154" s="12" t="s">
        <v>80</v>
      </c>
      <c r="AY154" s="159" t="s">
        <v>136</v>
      </c>
    </row>
    <row r="155" spans="2:65" s="1" customFormat="1" ht="16.5" customHeight="1">
      <c r="B155" s="143"/>
      <c r="C155" s="144" t="s">
        <v>186</v>
      </c>
      <c r="D155" s="144" t="s">
        <v>138</v>
      </c>
      <c r="E155" s="145" t="s">
        <v>187</v>
      </c>
      <c r="F155" s="146" t="s">
        <v>188</v>
      </c>
      <c r="G155" s="147" t="s">
        <v>149</v>
      </c>
      <c r="H155" s="148">
        <v>1.8</v>
      </c>
      <c r="I155" s="149"/>
      <c r="J155" s="150">
        <f>ROUND(I155*H155,2)</f>
        <v>0</v>
      </c>
      <c r="K155" s="146" t="s">
        <v>142</v>
      </c>
      <c r="L155" s="31"/>
      <c r="M155" s="151" t="s">
        <v>1</v>
      </c>
      <c r="N155" s="152" t="s">
        <v>40</v>
      </c>
      <c r="P155" s="153">
        <f>O155*H155</f>
        <v>0</v>
      </c>
      <c r="Q155" s="153">
        <v>0</v>
      </c>
      <c r="R155" s="153">
        <f>Q155*H155</f>
        <v>0</v>
      </c>
      <c r="S155" s="153">
        <v>0</v>
      </c>
      <c r="T155" s="154">
        <f>S155*H155</f>
        <v>0</v>
      </c>
      <c r="AR155" s="155" t="s">
        <v>143</v>
      </c>
      <c r="AT155" s="155" t="s">
        <v>138</v>
      </c>
      <c r="AU155" s="155" t="s">
        <v>83</v>
      </c>
      <c r="AY155" s="16" t="s">
        <v>136</v>
      </c>
      <c r="BE155" s="156">
        <f>IF(N155="základní",J155,0)</f>
        <v>0</v>
      </c>
      <c r="BF155" s="156">
        <f>IF(N155="snížená",J155,0)</f>
        <v>0</v>
      </c>
      <c r="BG155" s="156">
        <f>IF(N155="zákl. přenesená",J155,0)</f>
        <v>0</v>
      </c>
      <c r="BH155" s="156">
        <f>IF(N155="sníž. přenesená",J155,0)</f>
        <v>0</v>
      </c>
      <c r="BI155" s="156">
        <f>IF(N155="nulová",J155,0)</f>
        <v>0</v>
      </c>
      <c r="BJ155" s="16" t="s">
        <v>80</v>
      </c>
      <c r="BK155" s="156">
        <f>ROUND(I155*H155,2)</f>
        <v>0</v>
      </c>
      <c r="BL155" s="16" t="s">
        <v>143</v>
      </c>
      <c r="BM155" s="155" t="s">
        <v>189</v>
      </c>
    </row>
    <row r="156" spans="2:51" s="13" customFormat="1" ht="12">
      <c r="B156" s="165"/>
      <c r="D156" s="158" t="s">
        <v>145</v>
      </c>
      <c r="E156" s="166" t="s">
        <v>1</v>
      </c>
      <c r="F156" s="167" t="s">
        <v>190</v>
      </c>
      <c r="H156" s="166" t="s">
        <v>1</v>
      </c>
      <c r="I156" s="168"/>
      <c r="L156" s="165"/>
      <c r="M156" s="169"/>
      <c r="T156" s="170"/>
      <c r="AT156" s="166" t="s">
        <v>145</v>
      </c>
      <c r="AU156" s="166" t="s">
        <v>83</v>
      </c>
      <c r="AV156" s="13" t="s">
        <v>80</v>
      </c>
      <c r="AW156" s="13" t="s">
        <v>31</v>
      </c>
      <c r="AX156" s="13" t="s">
        <v>75</v>
      </c>
      <c r="AY156" s="166" t="s">
        <v>136</v>
      </c>
    </row>
    <row r="157" spans="2:51" s="12" customFormat="1" ht="12">
      <c r="B157" s="157"/>
      <c r="D157" s="158" t="s">
        <v>145</v>
      </c>
      <c r="E157" s="159" t="s">
        <v>1</v>
      </c>
      <c r="F157" s="160" t="s">
        <v>175</v>
      </c>
      <c r="H157" s="161">
        <v>1.8</v>
      </c>
      <c r="I157" s="162"/>
      <c r="L157" s="157"/>
      <c r="M157" s="163"/>
      <c r="T157" s="164"/>
      <c r="AT157" s="159" t="s">
        <v>145</v>
      </c>
      <c r="AU157" s="159" t="s">
        <v>83</v>
      </c>
      <c r="AV157" s="12" t="s">
        <v>83</v>
      </c>
      <c r="AW157" s="12" t="s">
        <v>31</v>
      </c>
      <c r="AX157" s="12" t="s">
        <v>80</v>
      </c>
      <c r="AY157" s="159" t="s">
        <v>136</v>
      </c>
    </row>
    <row r="158" spans="2:65" s="1" customFormat="1" ht="16.5" customHeight="1">
      <c r="B158" s="143"/>
      <c r="C158" s="144" t="s">
        <v>191</v>
      </c>
      <c r="D158" s="144" t="s">
        <v>138</v>
      </c>
      <c r="E158" s="145" t="s">
        <v>192</v>
      </c>
      <c r="F158" s="146" t="s">
        <v>193</v>
      </c>
      <c r="G158" s="147" t="s">
        <v>149</v>
      </c>
      <c r="H158" s="148">
        <v>30.873</v>
      </c>
      <c r="I158" s="149"/>
      <c r="J158" s="150">
        <f>ROUND(I158*H158,2)</f>
        <v>0</v>
      </c>
      <c r="K158" s="146" t="s">
        <v>142</v>
      </c>
      <c r="L158" s="31"/>
      <c r="M158" s="151" t="s">
        <v>1</v>
      </c>
      <c r="N158" s="152" t="s">
        <v>40</v>
      </c>
      <c r="P158" s="153">
        <f>O158*H158</f>
        <v>0</v>
      </c>
      <c r="Q158" s="153">
        <v>0</v>
      </c>
      <c r="R158" s="153">
        <f>Q158*H158</f>
        <v>0</v>
      </c>
      <c r="S158" s="153">
        <v>0</v>
      </c>
      <c r="T158" s="154">
        <f>S158*H158</f>
        <v>0</v>
      </c>
      <c r="AR158" s="155" t="s">
        <v>143</v>
      </c>
      <c r="AT158" s="155" t="s">
        <v>138</v>
      </c>
      <c r="AU158" s="155" t="s">
        <v>83</v>
      </c>
      <c r="AY158" s="16" t="s">
        <v>136</v>
      </c>
      <c r="BE158" s="156">
        <f>IF(N158="základní",J158,0)</f>
        <v>0</v>
      </c>
      <c r="BF158" s="156">
        <f>IF(N158="snížená",J158,0)</f>
        <v>0</v>
      </c>
      <c r="BG158" s="156">
        <f>IF(N158="zákl. přenesená",J158,0)</f>
        <v>0</v>
      </c>
      <c r="BH158" s="156">
        <f>IF(N158="sníž. přenesená",J158,0)</f>
        <v>0</v>
      </c>
      <c r="BI158" s="156">
        <f>IF(N158="nulová",J158,0)</f>
        <v>0</v>
      </c>
      <c r="BJ158" s="16" t="s">
        <v>80</v>
      </c>
      <c r="BK158" s="156">
        <f>ROUND(I158*H158,2)</f>
        <v>0</v>
      </c>
      <c r="BL158" s="16" t="s">
        <v>143</v>
      </c>
      <c r="BM158" s="155" t="s">
        <v>194</v>
      </c>
    </row>
    <row r="159" spans="2:51" s="12" customFormat="1" ht="12">
      <c r="B159" s="157"/>
      <c r="D159" s="158" t="s">
        <v>145</v>
      </c>
      <c r="E159" s="159" t="s">
        <v>1</v>
      </c>
      <c r="F159" s="160" t="s">
        <v>87</v>
      </c>
      <c r="H159" s="161">
        <v>30.873</v>
      </c>
      <c r="I159" s="162"/>
      <c r="L159" s="157"/>
      <c r="M159" s="163"/>
      <c r="T159" s="164"/>
      <c r="AT159" s="159" t="s">
        <v>145</v>
      </c>
      <c r="AU159" s="159" t="s">
        <v>83</v>
      </c>
      <c r="AV159" s="12" t="s">
        <v>83</v>
      </c>
      <c r="AW159" s="12" t="s">
        <v>31</v>
      </c>
      <c r="AX159" s="12" t="s">
        <v>80</v>
      </c>
      <c r="AY159" s="159" t="s">
        <v>136</v>
      </c>
    </row>
    <row r="160" spans="2:65" s="1" customFormat="1" ht="24" customHeight="1">
      <c r="B160" s="143"/>
      <c r="C160" s="144" t="s">
        <v>195</v>
      </c>
      <c r="D160" s="144" t="s">
        <v>138</v>
      </c>
      <c r="E160" s="145" t="s">
        <v>196</v>
      </c>
      <c r="F160" s="146" t="s">
        <v>197</v>
      </c>
      <c r="G160" s="147" t="s">
        <v>198</v>
      </c>
      <c r="H160" s="148">
        <v>51.558</v>
      </c>
      <c r="I160" s="149"/>
      <c r="J160" s="150">
        <f>ROUND(I160*H160,2)</f>
        <v>0</v>
      </c>
      <c r="K160" s="146" t="s">
        <v>142</v>
      </c>
      <c r="L160" s="31"/>
      <c r="M160" s="151" t="s">
        <v>1</v>
      </c>
      <c r="N160" s="152" t="s">
        <v>40</v>
      </c>
      <c r="P160" s="153">
        <f>O160*H160</f>
        <v>0</v>
      </c>
      <c r="Q160" s="153">
        <v>0</v>
      </c>
      <c r="R160" s="153">
        <f>Q160*H160</f>
        <v>0</v>
      </c>
      <c r="S160" s="153">
        <v>0</v>
      </c>
      <c r="T160" s="154">
        <f>S160*H160</f>
        <v>0</v>
      </c>
      <c r="AR160" s="155" t="s">
        <v>143</v>
      </c>
      <c r="AT160" s="155" t="s">
        <v>138</v>
      </c>
      <c r="AU160" s="155" t="s">
        <v>83</v>
      </c>
      <c r="AY160" s="16" t="s">
        <v>136</v>
      </c>
      <c r="BE160" s="156">
        <f>IF(N160="základní",J160,0)</f>
        <v>0</v>
      </c>
      <c r="BF160" s="156">
        <f>IF(N160="snížená",J160,0)</f>
        <v>0</v>
      </c>
      <c r="BG160" s="156">
        <f>IF(N160="zákl. přenesená",J160,0)</f>
        <v>0</v>
      </c>
      <c r="BH160" s="156">
        <f>IF(N160="sníž. přenesená",J160,0)</f>
        <v>0</v>
      </c>
      <c r="BI160" s="156">
        <f>IF(N160="nulová",J160,0)</f>
        <v>0</v>
      </c>
      <c r="BJ160" s="16" t="s">
        <v>80</v>
      </c>
      <c r="BK160" s="156">
        <f>ROUND(I160*H160,2)</f>
        <v>0</v>
      </c>
      <c r="BL160" s="16" t="s">
        <v>143</v>
      </c>
      <c r="BM160" s="155" t="s">
        <v>199</v>
      </c>
    </row>
    <row r="161" spans="2:51" s="12" customFormat="1" ht="12">
      <c r="B161" s="157"/>
      <c r="D161" s="158" t="s">
        <v>145</v>
      </c>
      <c r="E161" s="159" t="s">
        <v>1</v>
      </c>
      <c r="F161" s="160" t="s">
        <v>200</v>
      </c>
      <c r="H161" s="161">
        <v>51.558</v>
      </c>
      <c r="I161" s="162"/>
      <c r="L161" s="157"/>
      <c r="M161" s="163"/>
      <c r="T161" s="164"/>
      <c r="AT161" s="159" t="s">
        <v>145</v>
      </c>
      <c r="AU161" s="159" t="s">
        <v>83</v>
      </c>
      <c r="AV161" s="12" t="s">
        <v>83</v>
      </c>
      <c r="AW161" s="12" t="s">
        <v>31</v>
      </c>
      <c r="AX161" s="12" t="s">
        <v>80</v>
      </c>
      <c r="AY161" s="159" t="s">
        <v>136</v>
      </c>
    </row>
    <row r="162" spans="2:65" s="1" customFormat="1" ht="24" customHeight="1">
      <c r="B162" s="143"/>
      <c r="C162" s="144" t="s">
        <v>201</v>
      </c>
      <c r="D162" s="144" t="s">
        <v>138</v>
      </c>
      <c r="E162" s="145" t="s">
        <v>202</v>
      </c>
      <c r="F162" s="146" t="s">
        <v>203</v>
      </c>
      <c r="G162" s="147" t="s">
        <v>149</v>
      </c>
      <c r="H162" s="148">
        <v>11.24</v>
      </c>
      <c r="I162" s="149"/>
      <c r="J162" s="150">
        <f>ROUND(I162*H162,2)</f>
        <v>0</v>
      </c>
      <c r="K162" s="146" t="s">
        <v>142</v>
      </c>
      <c r="L162" s="31"/>
      <c r="M162" s="151" t="s">
        <v>1</v>
      </c>
      <c r="N162" s="152" t="s">
        <v>40</v>
      </c>
      <c r="P162" s="153">
        <f>O162*H162</f>
        <v>0</v>
      </c>
      <c r="Q162" s="153">
        <v>0</v>
      </c>
      <c r="R162" s="153">
        <f>Q162*H162</f>
        <v>0</v>
      </c>
      <c r="S162" s="153">
        <v>0</v>
      </c>
      <c r="T162" s="154">
        <f>S162*H162</f>
        <v>0</v>
      </c>
      <c r="AR162" s="155" t="s">
        <v>143</v>
      </c>
      <c r="AT162" s="155" t="s">
        <v>138</v>
      </c>
      <c r="AU162" s="155" t="s">
        <v>83</v>
      </c>
      <c r="AY162" s="16" t="s">
        <v>136</v>
      </c>
      <c r="BE162" s="156">
        <f>IF(N162="základní",J162,0)</f>
        <v>0</v>
      </c>
      <c r="BF162" s="156">
        <f>IF(N162="snížená",J162,0)</f>
        <v>0</v>
      </c>
      <c r="BG162" s="156">
        <f>IF(N162="zákl. přenesená",J162,0)</f>
        <v>0</v>
      </c>
      <c r="BH162" s="156">
        <f>IF(N162="sníž. přenesená",J162,0)</f>
        <v>0</v>
      </c>
      <c r="BI162" s="156">
        <f>IF(N162="nulová",J162,0)</f>
        <v>0</v>
      </c>
      <c r="BJ162" s="16" t="s">
        <v>80</v>
      </c>
      <c r="BK162" s="156">
        <f>ROUND(I162*H162,2)</f>
        <v>0</v>
      </c>
      <c r="BL162" s="16" t="s">
        <v>143</v>
      </c>
      <c r="BM162" s="155" t="s">
        <v>204</v>
      </c>
    </row>
    <row r="163" spans="2:51" s="13" customFormat="1" ht="12">
      <c r="B163" s="165"/>
      <c r="D163" s="158" t="s">
        <v>145</v>
      </c>
      <c r="E163" s="166" t="s">
        <v>1</v>
      </c>
      <c r="F163" s="167" t="s">
        <v>205</v>
      </c>
      <c r="H163" s="166" t="s">
        <v>1</v>
      </c>
      <c r="I163" s="168"/>
      <c r="L163" s="165"/>
      <c r="M163" s="169"/>
      <c r="T163" s="170"/>
      <c r="AT163" s="166" t="s">
        <v>145</v>
      </c>
      <c r="AU163" s="166" t="s">
        <v>83</v>
      </c>
      <c r="AV163" s="13" t="s">
        <v>80</v>
      </c>
      <c r="AW163" s="13" t="s">
        <v>31</v>
      </c>
      <c r="AX163" s="13" t="s">
        <v>75</v>
      </c>
      <c r="AY163" s="166" t="s">
        <v>136</v>
      </c>
    </row>
    <row r="164" spans="2:51" s="12" customFormat="1" ht="12">
      <c r="B164" s="157"/>
      <c r="D164" s="158" t="s">
        <v>145</v>
      </c>
      <c r="E164" s="159" t="s">
        <v>1</v>
      </c>
      <c r="F164" s="160" t="s">
        <v>206</v>
      </c>
      <c r="H164" s="161">
        <v>11.24</v>
      </c>
      <c r="I164" s="162"/>
      <c r="L164" s="157"/>
      <c r="M164" s="163"/>
      <c r="T164" s="164"/>
      <c r="AT164" s="159" t="s">
        <v>145</v>
      </c>
      <c r="AU164" s="159" t="s">
        <v>83</v>
      </c>
      <c r="AV164" s="12" t="s">
        <v>83</v>
      </c>
      <c r="AW164" s="12" t="s">
        <v>31</v>
      </c>
      <c r="AX164" s="12" t="s">
        <v>80</v>
      </c>
      <c r="AY164" s="159" t="s">
        <v>136</v>
      </c>
    </row>
    <row r="165" spans="2:65" s="1" customFormat="1" ht="16.5" customHeight="1">
      <c r="B165" s="143"/>
      <c r="C165" s="178" t="s">
        <v>207</v>
      </c>
      <c r="D165" s="178" t="s">
        <v>208</v>
      </c>
      <c r="E165" s="179" t="s">
        <v>209</v>
      </c>
      <c r="F165" s="180" t="s">
        <v>210</v>
      </c>
      <c r="G165" s="181" t="s">
        <v>198</v>
      </c>
      <c r="H165" s="182">
        <v>22.48</v>
      </c>
      <c r="I165" s="183"/>
      <c r="J165" s="184">
        <f>ROUND(I165*H165,2)</f>
        <v>0</v>
      </c>
      <c r="K165" s="180" t="s">
        <v>142</v>
      </c>
      <c r="L165" s="185"/>
      <c r="M165" s="186" t="s">
        <v>1</v>
      </c>
      <c r="N165" s="187" t="s">
        <v>40</v>
      </c>
      <c r="P165" s="153">
        <f>O165*H165</f>
        <v>0</v>
      </c>
      <c r="Q165" s="153">
        <v>1</v>
      </c>
      <c r="R165" s="153">
        <f>Q165*H165</f>
        <v>22.48</v>
      </c>
      <c r="S165" s="153">
        <v>0</v>
      </c>
      <c r="T165" s="154">
        <f>S165*H165</f>
        <v>0</v>
      </c>
      <c r="AR165" s="155" t="s">
        <v>181</v>
      </c>
      <c r="AT165" s="155" t="s">
        <v>208</v>
      </c>
      <c r="AU165" s="155" t="s">
        <v>83</v>
      </c>
      <c r="AY165" s="16" t="s">
        <v>136</v>
      </c>
      <c r="BE165" s="156">
        <f>IF(N165="základní",J165,0)</f>
        <v>0</v>
      </c>
      <c r="BF165" s="156">
        <f>IF(N165="snížená",J165,0)</f>
        <v>0</v>
      </c>
      <c r="BG165" s="156">
        <f>IF(N165="zákl. přenesená",J165,0)</f>
        <v>0</v>
      </c>
      <c r="BH165" s="156">
        <f>IF(N165="sníž. přenesená",J165,0)</f>
        <v>0</v>
      </c>
      <c r="BI165" s="156">
        <f>IF(N165="nulová",J165,0)</f>
        <v>0</v>
      </c>
      <c r="BJ165" s="16" t="s">
        <v>80</v>
      </c>
      <c r="BK165" s="156">
        <f>ROUND(I165*H165,2)</f>
        <v>0</v>
      </c>
      <c r="BL165" s="16" t="s">
        <v>143</v>
      </c>
      <c r="BM165" s="155" t="s">
        <v>211</v>
      </c>
    </row>
    <row r="166" spans="2:51" s="12" customFormat="1" ht="12">
      <c r="B166" s="157"/>
      <c r="D166" s="158" t="s">
        <v>145</v>
      </c>
      <c r="E166" s="159" t="s">
        <v>1</v>
      </c>
      <c r="F166" s="160" t="s">
        <v>212</v>
      </c>
      <c r="H166" s="161">
        <v>22.48</v>
      </c>
      <c r="I166" s="162"/>
      <c r="L166" s="157"/>
      <c r="M166" s="163"/>
      <c r="T166" s="164"/>
      <c r="AT166" s="159" t="s">
        <v>145</v>
      </c>
      <c r="AU166" s="159" t="s">
        <v>83</v>
      </c>
      <c r="AV166" s="12" t="s">
        <v>83</v>
      </c>
      <c r="AW166" s="12" t="s">
        <v>31</v>
      </c>
      <c r="AX166" s="12" t="s">
        <v>80</v>
      </c>
      <c r="AY166" s="159" t="s">
        <v>136</v>
      </c>
    </row>
    <row r="167" spans="2:65" s="1" customFormat="1" ht="24" customHeight="1">
      <c r="B167" s="143"/>
      <c r="C167" s="144" t="s">
        <v>213</v>
      </c>
      <c r="D167" s="144" t="s">
        <v>138</v>
      </c>
      <c r="E167" s="145" t="s">
        <v>214</v>
      </c>
      <c r="F167" s="146" t="s">
        <v>215</v>
      </c>
      <c r="G167" s="147" t="s">
        <v>141</v>
      </c>
      <c r="H167" s="148">
        <v>18</v>
      </c>
      <c r="I167" s="149"/>
      <c r="J167" s="150">
        <f>ROUND(I167*H167,2)</f>
        <v>0</v>
      </c>
      <c r="K167" s="146" t="s">
        <v>142</v>
      </c>
      <c r="L167" s="31"/>
      <c r="M167" s="151" t="s">
        <v>1</v>
      </c>
      <c r="N167" s="152" t="s">
        <v>40</v>
      </c>
      <c r="P167" s="153">
        <f>O167*H167</f>
        <v>0</v>
      </c>
      <c r="Q167" s="153">
        <v>0</v>
      </c>
      <c r="R167" s="153">
        <f>Q167*H167</f>
        <v>0</v>
      </c>
      <c r="S167" s="153">
        <v>0</v>
      </c>
      <c r="T167" s="154">
        <f>S167*H167</f>
        <v>0</v>
      </c>
      <c r="AR167" s="155" t="s">
        <v>143</v>
      </c>
      <c r="AT167" s="155" t="s">
        <v>138</v>
      </c>
      <c r="AU167" s="155" t="s">
        <v>83</v>
      </c>
      <c r="AY167" s="16" t="s">
        <v>136</v>
      </c>
      <c r="BE167" s="156">
        <f>IF(N167="základní",J167,0)</f>
        <v>0</v>
      </c>
      <c r="BF167" s="156">
        <f>IF(N167="snížená",J167,0)</f>
        <v>0</v>
      </c>
      <c r="BG167" s="156">
        <f>IF(N167="zákl. přenesená",J167,0)</f>
        <v>0</v>
      </c>
      <c r="BH167" s="156">
        <f>IF(N167="sníž. přenesená",J167,0)</f>
        <v>0</v>
      </c>
      <c r="BI167" s="156">
        <f>IF(N167="nulová",J167,0)</f>
        <v>0</v>
      </c>
      <c r="BJ167" s="16" t="s">
        <v>80</v>
      </c>
      <c r="BK167" s="156">
        <f>ROUND(I167*H167,2)</f>
        <v>0</v>
      </c>
      <c r="BL167" s="16" t="s">
        <v>143</v>
      </c>
      <c r="BM167" s="155" t="s">
        <v>216</v>
      </c>
    </row>
    <row r="168" spans="2:51" s="12" customFormat="1" ht="12">
      <c r="B168" s="157"/>
      <c r="D168" s="158" t="s">
        <v>145</v>
      </c>
      <c r="E168" s="159" t="s">
        <v>1</v>
      </c>
      <c r="F168" s="160" t="s">
        <v>217</v>
      </c>
      <c r="H168" s="161">
        <v>18</v>
      </c>
      <c r="I168" s="162"/>
      <c r="L168" s="157"/>
      <c r="M168" s="163"/>
      <c r="T168" s="164"/>
      <c r="AT168" s="159" t="s">
        <v>145</v>
      </c>
      <c r="AU168" s="159" t="s">
        <v>83</v>
      </c>
      <c r="AV168" s="12" t="s">
        <v>83</v>
      </c>
      <c r="AW168" s="12" t="s">
        <v>31</v>
      </c>
      <c r="AX168" s="12" t="s">
        <v>80</v>
      </c>
      <c r="AY168" s="159" t="s">
        <v>136</v>
      </c>
    </row>
    <row r="169" spans="2:65" s="1" customFormat="1" ht="24" customHeight="1">
      <c r="B169" s="143"/>
      <c r="C169" s="144" t="s">
        <v>8</v>
      </c>
      <c r="D169" s="144" t="s">
        <v>138</v>
      </c>
      <c r="E169" s="145" t="s">
        <v>218</v>
      </c>
      <c r="F169" s="146" t="s">
        <v>219</v>
      </c>
      <c r="G169" s="147" t="s">
        <v>141</v>
      </c>
      <c r="H169" s="148">
        <v>18</v>
      </c>
      <c r="I169" s="149"/>
      <c r="J169" s="150">
        <f>ROUND(I169*H169,2)</f>
        <v>0</v>
      </c>
      <c r="K169" s="146" t="s">
        <v>142</v>
      </c>
      <c r="L169" s="31"/>
      <c r="M169" s="151" t="s">
        <v>1</v>
      </c>
      <c r="N169" s="152" t="s">
        <v>40</v>
      </c>
      <c r="P169" s="153">
        <f>O169*H169</f>
        <v>0</v>
      </c>
      <c r="Q169" s="153">
        <v>0</v>
      </c>
      <c r="R169" s="153">
        <f>Q169*H169</f>
        <v>0</v>
      </c>
      <c r="S169" s="153">
        <v>0</v>
      </c>
      <c r="T169" s="154">
        <f>S169*H169</f>
        <v>0</v>
      </c>
      <c r="AR169" s="155" t="s">
        <v>143</v>
      </c>
      <c r="AT169" s="155" t="s">
        <v>138</v>
      </c>
      <c r="AU169" s="155" t="s">
        <v>83</v>
      </c>
      <c r="AY169" s="16" t="s">
        <v>136</v>
      </c>
      <c r="BE169" s="156">
        <f>IF(N169="základní",J169,0)</f>
        <v>0</v>
      </c>
      <c r="BF169" s="156">
        <f>IF(N169="snížená",J169,0)</f>
        <v>0</v>
      </c>
      <c r="BG169" s="156">
        <f>IF(N169="zákl. přenesená",J169,0)</f>
        <v>0</v>
      </c>
      <c r="BH169" s="156">
        <f>IF(N169="sníž. přenesená",J169,0)</f>
        <v>0</v>
      </c>
      <c r="BI169" s="156">
        <f>IF(N169="nulová",J169,0)</f>
        <v>0</v>
      </c>
      <c r="BJ169" s="16" t="s">
        <v>80</v>
      </c>
      <c r="BK169" s="156">
        <f>ROUND(I169*H169,2)</f>
        <v>0</v>
      </c>
      <c r="BL169" s="16" t="s">
        <v>143</v>
      </c>
      <c r="BM169" s="155" t="s">
        <v>220</v>
      </c>
    </row>
    <row r="170" spans="2:65" s="1" customFormat="1" ht="16.5" customHeight="1">
      <c r="B170" s="143"/>
      <c r="C170" s="178" t="s">
        <v>221</v>
      </c>
      <c r="D170" s="178" t="s">
        <v>208</v>
      </c>
      <c r="E170" s="179" t="s">
        <v>222</v>
      </c>
      <c r="F170" s="180" t="s">
        <v>223</v>
      </c>
      <c r="G170" s="181" t="s">
        <v>224</v>
      </c>
      <c r="H170" s="182">
        <v>0.548</v>
      </c>
      <c r="I170" s="183"/>
      <c r="J170" s="184">
        <f>ROUND(I170*H170,2)</f>
        <v>0</v>
      </c>
      <c r="K170" s="180" t="s">
        <v>142</v>
      </c>
      <c r="L170" s="185"/>
      <c r="M170" s="186" t="s">
        <v>1</v>
      </c>
      <c r="N170" s="187" t="s">
        <v>40</v>
      </c>
      <c r="P170" s="153">
        <f>O170*H170</f>
        <v>0</v>
      </c>
      <c r="Q170" s="153">
        <v>0.001</v>
      </c>
      <c r="R170" s="153">
        <f>Q170*H170</f>
        <v>0.0005480000000000001</v>
      </c>
      <c r="S170" s="153">
        <v>0</v>
      </c>
      <c r="T170" s="154">
        <f>S170*H170</f>
        <v>0</v>
      </c>
      <c r="AR170" s="155" t="s">
        <v>181</v>
      </c>
      <c r="AT170" s="155" t="s">
        <v>208</v>
      </c>
      <c r="AU170" s="155" t="s">
        <v>83</v>
      </c>
      <c r="AY170" s="16" t="s">
        <v>136</v>
      </c>
      <c r="BE170" s="156">
        <f>IF(N170="základní",J170,0)</f>
        <v>0</v>
      </c>
      <c r="BF170" s="156">
        <f>IF(N170="snížená",J170,0)</f>
        <v>0</v>
      </c>
      <c r="BG170" s="156">
        <f>IF(N170="zákl. přenesená",J170,0)</f>
        <v>0</v>
      </c>
      <c r="BH170" s="156">
        <f>IF(N170="sníž. přenesená",J170,0)</f>
        <v>0</v>
      </c>
      <c r="BI170" s="156">
        <f>IF(N170="nulová",J170,0)</f>
        <v>0</v>
      </c>
      <c r="BJ170" s="16" t="s">
        <v>80</v>
      </c>
      <c r="BK170" s="156">
        <f>ROUND(I170*H170,2)</f>
        <v>0</v>
      </c>
      <c r="BL170" s="16" t="s">
        <v>143</v>
      </c>
      <c r="BM170" s="155" t="s">
        <v>225</v>
      </c>
    </row>
    <row r="171" spans="2:65" s="1" customFormat="1" ht="16.5" customHeight="1">
      <c r="B171" s="143"/>
      <c r="C171" s="144" t="s">
        <v>226</v>
      </c>
      <c r="D171" s="144" t="s">
        <v>138</v>
      </c>
      <c r="E171" s="145" t="s">
        <v>227</v>
      </c>
      <c r="F171" s="146" t="s">
        <v>228</v>
      </c>
      <c r="G171" s="147" t="s">
        <v>141</v>
      </c>
      <c r="H171" s="148">
        <v>18</v>
      </c>
      <c r="I171" s="149"/>
      <c r="J171" s="150">
        <f>ROUND(I171*H171,2)</f>
        <v>0</v>
      </c>
      <c r="K171" s="146" t="s">
        <v>142</v>
      </c>
      <c r="L171" s="31"/>
      <c r="M171" s="151" t="s">
        <v>1</v>
      </c>
      <c r="N171" s="152" t="s">
        <v>40</v>
      </c>
      <c r="P171" s="153">
        <f>O171*H171</f>
        <v>0</v>
      </c>
      <c r="Q171" s="153">
        <v>0</v>
      </c>
      <c r="R171" s="153">
        <f>Q171*H171</f>
        <v>0</v>
      </c>
      <c r="S171" s="153">
        <v>0</v>
      </c>
      <c r="T171" s="154">
        <f>S171*H171</f>
        <v>0</v>
      </c>
      <c r="AR171" s="155" t="s">
        <v>143</v>
      </c>
      <c r="AT171" s="155" t="s">
        <v>138</v>
      </c>
      <c r="AU171" s="155" t="s">
        <v>83</v>
      </c>
      <c r="AY171" s="16" t="s">
        <v>136</v>
      </c>
      <c r="BE171" s="156">
        <f>IF(N171="základní",J171,0)</f>
        <v>0</v>
      </c>
      <c r="BF171" s="156">
        <f>IF(N171="snížená",J171,0)</f>
        <v>0</v>
      </c>
      <c r="BG171" s="156">
        <f>IF(N171="zákl. přenesená",J171,0)</f>
        <v>0</v>
      </c>
      <c r="BH171" s="156">
        <f>IF(N171="sníž. přenesená",J171,0)</f>
        <v>0</v>
      </c>
      <c r="BI171" s="156">
        <f>IF(N171="nulová",J171,0)</f>
        <v>0</v>
      </c>
      <c r="BJ171" s="16" t="s">
        <v>80</v>
      </c>
      <c r="BK171" s="156">
        <f>ROUND(I171*H171,2)</f>
        <v>0</v>
      </c>
      <c r="BL171" s="16" t="s">
        <v>143</v>
      </c>
      <c r="BM171" s="155" t="s">
        <v>229</v>
      </c>
    </row>
    <row r="172" spans="2:65" s="1" customFormat="1" ht="16.5" customHeight="1">
      <c r="B172" s="143"/>
      <c r="C172" s="144" t="s">
        <v>230</v>
      </c>
      <c r="D172" s="144" t="s">
        <v>138</v>
      </c>
      <c r="E172" s="145" t="s">
        <v>231</v>
      </c>
      <c r="F172" s="146" t="s">
        <v>232</v>
      </c>
      <c r="G172" s="147" t="s">
        <v>141</v>
      </c>
      <c r="H172" s="148">
        <v>18</v>
      </c>
      <c r="I172" s="149"/>
      <c r="J172" s="150">
        <f>ROUND(I172*H172,2)</f>
        <v>0</v>
      </c>
      <c r="K172" s="146" t="s">
        <v>142</v>
      </c>
      <c r="L172" s="31"/>
      <c r="M172" s="151" t="s">
        <v>1</v>
      </c>
      <c r="N172" s="152" t="s">
        <v>40</v>
      </c>
      <c r="P172" s="153">
        <f>O172*H172</f>
        <v>0</v>
      </c>
      <c r="Q172" s="153">
        <v>0</v>
      </c>
      <c r="R172" s="153">
        <f>Q172*H172</f>
        <v>0</v>
      </c>
      <c r="S172" s="153">
        <v>0</v>
      </c>
      <c r="T172" s="154">
        <f>S172*H172</f>
        <v>0</v>
      </c>
      <c r="AR172" s="155" t="s">
        <v>143</v>
      </c>
      <c r="AT172" s="155" t="s">
        <v>138</v>
      </c>
      <c r="AU172" s="155" t="s">
        <v>83</v>
      </c>
      <c r="AY172" s="16" t="s">
        <v>136</v>
      </c>
      <c r="BE172" s="156">
        <f>IF(N172="základní",J172,0)</f>
        <v>0</v>
      </c>
      <c r="BF172" s="156">
        <f>IF(N172="snížená",J172,0)</f>
        <v>0</v>
      </c>
      <c r="BG172" s="156">
        <f>IF(N172="zákl. přenesená",J172,0)</f>
        <v>0</v>
      </c>
      <c r="BH172" s="156">
        <f>IF(N172="sníž. přenesená",J172,0)</f>
        <v>0</v>
      </c>
      <c r="BI172" s="156">
        <f>IF(N172="nulová",J172,0)</f>
        <v>0</v>
      </c>
      <c r="BJ172" s="16" t="s">
        <v>80</v>
      </c>
      <c r="BK172" s="156">
        <f>ROUND(I172*H172,2)</f>
        <v>0</v>
      </c>
      <c r="BL172" s="16" t="s">
        <v>143</v>
      </c>
      <c r="BM172" s="155" t="s">
        <v>233</v>
      </c>
    </row>
    <row r="173" spans="2:65" s="1" customFormat="1" ht="16.5" customHeight="1">
      <c r="B173" s="143"/>
      <c r="C173" s="144" t="s">
        <v>234</v>
      </c>
      <c r="D173" s="144" t="s">
        <v>138</v>
      </c>
      <c r="E173" s="145" t="s">
        <v>235</v>
      </c>
      <c r="F173" s="146" t="s">
        <v>236</v>
      </c>
      <c r="G173" s="147" t="s">
        <v>141</v>
      </c>
      <c r="H173" s="148">
        <v>18</v>
      </c>
      <c r="I173" s="149"/>
      <c r="J173" s="150">
        <f>ROUND(I173*H173,2)</f>
        <v>0</v>
      </c>
      <c r="K173" s="146" t="s">
        <v>142</v>
      </c>
      <c r="L173" s="31"/>
      <c r="M173" s="151" t="s">
        <v>1</v>
      </c>
      <c r="N173" s="152" t="s">
        <v>40</v>
      </c>
      <c r="P173" s="153">
        <f>O173*H173</f>
        <v>0</v>
      </c>
      <c r="Q173" s="153">
        <v>0</v>
      </c>
      <c r="R173" s="153">
        <f>Q173*H173</f>
        <v>0</v>
      </c>
      <c r="S173" s="153">
        <v>0</v>
      </c>
      <c r="T173" s="154">
        <f>S173*H173</f>
        <v>0</v>
      </c>
      <c r="AR173" s="155" t="s">
        <v>143</v>
      </c>
      <c r="AT173" s="155" t="s">
        <v>138</v>
      </c>
      <c r="AU173" s="155" t="s">
        <v>83</v>
      </c>
      <c r="AY173" s="16" t="s">
        <v>136</v>
      </c>
      <c r="BE173" s="156">
        <f>IF(N173="základní",J173,0)</f>
        <v>0</v>
      </c>
      <c r="BF173" s="156">
        <f>IF(N173="snížená",J173,0)</f>
        <v>0</v>
      </c>
      <c r="BG173" s="156">
        <f>IF(N173="zákl. přenesená",J173,0)</f>
        <v>0</v>
      </c>
      <c r="BH173" s="156">
        <f>IF(N173="sníž. přenesená",J173,0)</f>
        <v>0</v>
      </c>
      <c r="BI173" s="156">
        <f>IF(N173="nulová",J173,0)</f>
        <v>0</v>
      </c>
      <c r="BJ173" s="16" t="s">
        <v>80</v>
      </c>
      <c r="BK173" s="156">
        <f>ROUND(I173*H173,2)</f>
        <v>0</v>
      </c>
      <c r="BL173" s="16" t="s">
        <v>143</v>
      </c>
      <c r="BM173" s="155" t="s">
        <v>237</v>
      </c>
    </row>
    <row r="174" spans="2:63" s="11" customFormat="1" ht="22.9" customHeight="1">
      <c r="B174" s="131"/>
      <c r="D174" s="132" t="s">
        <v>74</v>
      </c>
      <c r="E174" s="141" t="s">
        <v>83</v>
      </c>
      <c r="F174" s="141" t="s">
        <v>238</v>
      </c>
      <c r="I174" s="134"/>
      <c r="J174" s="142">
        <f>BK174</f>
        <v>0</v>
      </c>
      <c r="L174" s="131"/>
      <c r="M174" s="136"/>
      <c r="P174" s="137">
        <f>SUM(P175:P190)</f>
        <v>0</v>
      </c>
      <c r="R174" s="137">
        <f>SUM(R175:R190)</f>
        <v>3.22113792</v>
      </c>
      <c r="T174" s="138">
        <f>SUM(T175:T190)</f>
        <v>0</v>
      </c>
      <c r="AR174" s="132" t="s">
        <v>80</v>
      </c>
      <c r="AT174" s="139" t="s">
        <v>74</v>
      </c>
      <c r="AU174" s="139" t="s">
        <v>80</v>
      </c>
      <c r="AY174" s="132" t="s">
        <v>136</v>
      </c>
      <c r="BK174" s="140">
        <f>SUM(BK175:BK190)</f>
        <v>0</v>
      </c>
    </row>
    <row r="175" spans="2:65" s="1" customFormat="1" ht="16.5" customHeight="1">
      <c r="B175" s="143"/>
      <c r="C175" s="144" t="s">
        <v>239</v>
      </c>
      <c r="D175" s="144" t="s">
        <v>138</v>
      </c>
      <c r="E175" s="145" t="s">
        <v>240</v>
      </c>
      <c r="F175" s="146" t="s">
        <v>241</v>
      </c>
      <c r="G175" s="147" t="s">
        <v>149</v>
      </c>
      <c r="H175" s="148">
        <v>0.438</v>
      </c>
      <c r="I175" s="149"/>
      <c r="J175" s="150">
        <f>ROUND(I175*H175,2)</f>
        <v>0</v>
      </c>
      <c r="K175" s="146" t="s">
        <v>142</v>
      </c>
      <c r="L175" s="31"/>
      <c r="M175" s="151" t="s">
        <v>1</v>
      </c>
      <c r="N175" s="152" t="s">
        <v>40</v>
      </c>
      <c r="P175" s="153">
        <f>O175*H175</f>
        <v>0</v>
      </c>
      <c r="Q175" s="153">
        <v>2.25634</v>
      </c>
      <c r="R175" s="153">
        <f>Q175*H175</f>
        <v>0.9882769199999999</v>
      </c>
      <c r="S175" s="153">
        <v>0</v>
      </c>
      <c r="T175" s="154">
        <f>S175*H175</f>
        <v>0</v>
      </c>
      <c r="AR175" s="155" t="s">
        <v>143</v>
      </c>
      <c r="AT175" s="155" t="s">
        <v>138</v>
      </c>
      <c r="AU175" s="155" t="s">
        <v>83</v>
      </c>
      <c r="AY175" s="16" t="s">
        <v>136</v>
      </c>
      <c r="BE175" s="156">
        <f>IF(N175="základní",J175,0)</f>
        <v>0</v>
      </c>
      <c r="BF175" s="156">
        <f>IF(N175="snížená",J175,0)</f>
        <v>0</v>
      </c>
      <c r="BG175" s="156">
        <f>IF(N175="zákl. přenesená",J175,0)</f>
        <v>0</v>
      </c>
      <c r="BH175" s="156">
        <f>IF(N175="sníž. přenesená",J175,0)</f>
        <v>0</v>
      </c>
      <c r="BI175" s="156">
        <f>IF(N175="nulová",J175,0)</f>
        <v>0</v>
      </c>
      <c r="BJ175" s="16" t="s">
        <v>80</v>
      </c>
      <c r="BK175" s="156">
        <f>ROUND(I175*H175,2)</f>
        <v>0</v>
      </c>
      <c r="BL175" s="16" t="s">
        <v>143</v>
      </c>
      <c r="BM175" s="155" t="s">
        <v>242</v>
      </c>
    </row>
    <row r="176" spans="2:51" s="13" customFormat="1" ht="12">
      <c r="B176" s="165"/>
      <c r="D176" s="158" t="s">
        <v>145</v>
      </c>
      <c r="E176" s="166" t="s">
        <v>1</v>
      </c>
      <c r="F176" s="167" t="s">
        <v>243</v>
      </c>
      <c r="H176" s="166" t="s">
        <v>1</v>
      </c>
      <c r="I176" s="168"/>
      <c r="L176" s="165"/>
      <c r="M176" s="169"/>
      <c r="T176" s="170"/>
      <c r="AT176" s="166" t="s">
        <v>145</v>
      </c>
      <c r="AU176" s="166" t="s">
        <v>83</v>
      </c>
      <c r="AV176" s="13" t="s">
        <v>80</v>
      </c>
      <c r="AW176" s="13" t="s">
        <v>31</v>
      </c>
      <c r="AX176" s="13" t="s">
        <v>75</v>
      </c>
      <c r="AY176" s="166" t="s">
        <v>136</v>
      </c>
    </row>
    <row r="177" spans="2:51" s="12" customFormat="1" ht="12">
      <c r="B177" s="157"/>
      <c r="D177" s="158" t="s">
        <v>145</v>
      </c>
      <c r="E177" s="159" t="s">
        <v>1</v>
      </c>
      <c r="F177" s="160" t="s">
        <v>244</v>
      </c>
      <c r="H177" s="161">
        <v>0.27</v>
      </c>
      <c r="I177" s="162"/>
      <c r="L177" s="157"/>
      <c r="M177" s="163"/>
      <c r="T177" s="164"/>
      <c r="AT177" s="159" t="s">
        <v>145</v>
      </c>
      <c r="AU177" s="159" t="s">
        <v>83</v>
      </c>
      <c r="AV177" s="12" t="s">
        <v>83</v>
      </c>
      <c r="AW177" s="12" t="s">
        <v>31</v>
      </c>
      <c r="AX177" s="12" t="s">
        <v>75</v>
      </c>
      <c r="AY177" s="159" t="s">
        <v>136</v>
      </c>
    </row>
    <row r="178" spans="2:51" s="12" customFormat="1" ht="12">
      <c r="B178" s="157"/>
      <c r="D178" s="158" t="s">
        <v>145</v>
      </c>
      <c r="E178" s="159" t="s">
        <v>1</v>
      </c>
      <c r="F178" s="160" t="s">
        <v>245</v>
      </c>
      <c r="H178" s="161">
        <v>0.168</v>
      </c>
      <c r="I178" s="162"/>
      <c r="L178" s="157"/>
      <c r="M178" s="163"/>
      <c r="T178" s="164"/>
      <c r="AT178" s="159" t="s">
        <v>145</v>
      </c>
      <c r="AU178" s="159" t="s">
        <v>83</v>
      </c>
      <c r="AV178" s="12" t="s">
        <v>83</v>
      </c>
      <c r="AW178" s="12" t="s">
        <v>31</v>
      </c>
      <c r="AX178" s="12" t="s">
        <v>75</v>
      </c>
      <c r="AY178" s="159" t="s">
        <v>136</v>
      </c>
    </row>
    <row r="179" spans="2:51" s="14" customFormat="1" ht="12">
      <c r="B179" s="171"/>
      <c r="D179" s="158" t="s">
        <v>145</v>
      </c>
      <c r="E179" s="172" t="s">
        <v>1</v>
      </c>
      <c r="F179" s="173" t="s">
        <v>164</v>
      </c>
      <c r="H179" s="174">
        <v>0.438</v>
      </c>
      <c r="I179" s="175"/>
      <c r="L179" s="171"/>
      <c r="M179" s="176"/>
      <c r="T179" s="177"/>
      <c r="AT179" s="172" t="s">
        <v>145</v>
      </c>
      <c r="AU179" s="172" t="s">
        <v>83</v>
      </c>
      <c r="AV179" s="14" t="s">
        <v>143</v>
      </c>
      <c r="AW179" s="14" t="s">
        <v>31</v>
      </c>
      <c r="AX179" s="14" t="s">
        <v>80</v>
      </c>
      <c r="AY179" s="172" t="s">
        <v>136</v>
      </c>
    </row>
    <row r="180" spans="2:65" s="1" customFormat="1" ht="16.5" customHeight="1">
      <c r="B180" s="143"/>
      <c r="C180" s="144" t="s">
        <v>7</v>
      </c>
      <c r="D180" s="144" t="s">
        <v>138</v>
      </c>
      <c r="E180" s="145" t="s">
        <v>246</v>
      </c>
      <c r="F180" s="146" t="s">
        <v>247</v>
      </c>
      <c r="G180" s="147" t="s">
        <v>149</v>
      </c>
      <c r="H180" s="148">
        <v>0.146</v>
      </c>
      <c r="I180" s="149"/>
      <c r="J180" s="150">
        <f>ROUND(I180*H180,2)</f>
        <v>0</v>
      </c>
      <c r="K180" s="146" t="s">
        <v>142</v>
      </c>
      <c r="L180" s="31"/>
      <c r="M180" s="151" t="s">
        <v>1</v>
      </c>
      <c r="N180" s="152" t="s">
        <v>40</v>
      </c>
      <c r="P180" s="153">
        <f>O180*H180</f>
        <v>0</v>
      </c>
      <c r="Q180" s="153">
        <v>1.9205</v>
      </c>
      <c r="R180" s="153">
        <f>Q180*H180</f>
        <v>0.280393</v>
      </c>
      <c r="S180" s="153">
        <v>0</v>
      </c>
      <c r="T180" s="154">
        <f>S180*H180</f>
        <v>0</v>
      </c>
      <c r="AR180" s="155" t="s">
        <v>143</v>
      </c>
      <c r="AT180" s="155" t="s">
        <v>138</v>
      </c>
      <c r="AU180" s="155" t="s">
        <v>83</v>
      </c>
      <c r="AY180" s="16" t="s">
        <v>136</v>
      </c>
      <c r="BE180" s="156">
        <f>IF(N180="základní",J180,0)</f>
        <v>0</v>
      </c>
      <c r="BF180" s="156">
        <f>IF(N180="snížená",J180,0)</f>
        <v>0</v>
      </c>
      <c r="BG180" s="156">
        <f>IF(N180="zákl. přenesená",J180,0)</f>
        <v>0</v>
      </c>
      <c r="BH180" s="156">
        <f>IF(N180="sníž. přenesená",J180,0)</f>
        <v>0</v>
      </c>
      <c r="BI180" s="156">
        <f>IF(N180="nulová",J180,0)</f>
        <v>0</v>
      </c>
      <c r="BJ180" s="16" t="s">
        <v>80</v>
      </c>
      <c r="BK180" s="156">
        <f>ROUND(I180*H180,2)</f>
        <v>0</v>
      </c>
      <c r="BL180" s="16" t="s">
        <v>143</v>
      </c>
      <c r="BM180" s="155" t="s">
        <v>248</v>
      </c>
    </row>
    <row r="181" spans="2:51" s="13" customFormat="1" ht="12">
      <c r="B181" s="165"/>
      <c r="D181" s="158" t="s">
        <v>145</v>
      </c>
      <c r="E181" s="166" t="s">
        <v>1</v>
      </c>
      <c r="F181" s="167" t="s">
        <v>243</v>
      </c>
      <c r="H181" s="166" t="s">
        <v>1</v>
      </c>
      <c r="I181" s="168"/>
      <c r="L181" s="165"/>
      <c r="M181" s="169"/>
      <c r="T181" s="170"/>
      <c r="AT181" s="166" t="s">
        <v>145</v>
      </c>
      <c r="AU181" s="166" t="s">
        <v>83</v>
      </c>
      <c r="AV181" s="13" t="s">
        <v>80</v>
      </c>
      <c r="AW181" s="13" t="s">
        <v>31</v>
      </c>
      <c r="AX181" s="13" t="s">
        <v>75</v>
      </c>
      <c r="AY181" s="166" t="s">
        <v>136</v>
      </c>
    </row>
    <row r="182" spans="2:51" s="12" customFormat="1" ht="12">
      <c r="B182" s="157"/>
      <c r="D182" s="158" t="s">
        <v>145</v>
      </c>
      <c r="E182" s="159" t="s">
        <v>1</v>
      </c>
      <c r="F182" s="160" t="s">
        <v>249</v>
      </c>
      <c r="H182" s="161">
        <v>0.09</v>
      </c>
      <c r="I182" s="162"/>
      <c r="L182" s="157"/>
      <c r="M182" s="163"/>
      <c r="T182" s="164"/>
      <c r="AT182" s="159" t="s">
        <v>145</v>
      </c>
      <c r="AU182" s="159" t="s">
        <v>83</v>
      </c>
      <c r="AV182" s="12" t="s">
        <v>83</v>
      </c>
      <c r="AW182" s="12" t="s">
        <v>31</v>
      </c>
      <c r="AX182" s="12" t="s">
        <v>75</v>
      </c>
      <c r="AY182" s="159" t="s">
        <v>136</v>
      </c>
    </row>
    <row r="183" spans="2:51" s="12" customFormat="1" ht="12">
      <c r="B183" s="157"/>
      <c r="D183" s="158" t="s">
        <v>145</v>
      </c>
      <c r="E183" s="159" t="s">
        <v>1</v>
      </c>
      <c r="F183" s="160" t="s">
        <v>250</v>
      </c>
      <c r="H183" s="161">
        <v>0.056</v>
      </c>
      <c r="I183" s="162"/>
      <c r="L183" s="157"/>
      <c r="M183" s="163"/>
      <c r="T183" s="164"/>
      <c r="AT183" s="159" t="s">
        <v>145</v>
      </c>
      <c r="AU183" s="159" t="s">
        <v>83</v>
      </c>
      <c r="AV183" s="12" t="s">
        <v>83</v>
      </c>
      <c r="AW183" s="12" t="s">
        <v>31</v>
      </c>
      <c r="AX183" s="12" t="s">
        <v>75</v>
      </c>
      <c r="AY183" s="159" t="s">
        <v>136</v>
      </c>
    </row>
    <row r="184" spans="2:51" s="14" customFormat="1" ht="12">
      <c r="B184" s="171"/>
      <c r="D184" s="158" t="s">
        <v>145</v>
      </c>
      <c r="E184" s="172" t="s">
        <v>1</v>
      </c>
      <c r="F184" s="173" t="s">
        <v>164</v>
      </c>
      <c r="H184" s="174">
        <v>0.146</v>
      </c>
      <c r="I184" s="175"/>
      <c r="L184" s="171"/>
      <c r="M184" s="176"/>
      <c r="T184" s="177"/>
      <c r="AT184" s="172" t="s">
        <v>145</v>
      </c>
      <c r="AU184" s="172" t="s">
        <v>83</v>
      </c>
      <c r="AV184" s="14" t="s">
        <v>143</v>
      </c>
      <c r="AW184" s="14" t="s">
        <v>31</v>
      </c>
      <c r="AX184" s="14" t="s">
        <v>80</v>
      </c>
      <c r="AY184" s="172" t="s">
        <v>136</v>
      </c>
    </row>
    <row r="185" spans="2:65" s="1" customFormat="1" ht="24" customHeight="1">
      <c r="B185" s="143"/>
      <c r="C185" s="144" t="s">
        <v>251</v>
      </c>
      <c r="D185" s="144" t="s">
        <v>138</v>
      </c>
      <c r="E185" s="145" t="s">
        <v>252</v>
      </c>
      <c r="F185" s="146" t="s">
        <v>253</v>
      </c>
      <c r="G185" s="147" t="s">
        <v>254</v>
      </c>
      <c r="H185" s="148">
        <v>14.6</v>
      </c>
      <c r="I185" s="149"/>
      <c r="J185" s="150">
        <f>ROUND(I185*H185,2)</f>
        <v>0</v>
      </c>
      <c r="K185" s="146" t="s">
        <v>142</v>
      </c>
      <c r="L185" s="31"/>
      <c r="M185" s="151" t="s">
        <v>1</v>
      </c>
      <c r="N185" s="152" t="s">
        <v>40</v>
      </c>
      <c r="P185" s="153">
        <f>O185*H185</f>
        <v>0</v>
      </c>
      <c r="Q185" s="153">
        <v>0.00048</v>
      </c>
      <c r="R185" s="153">
        <f>Q185*H185</f>
        <v>0.007008</v>
      </c>
      <c r="S185" s="153">
        <v>0</v>
      </c>
      <c r="T185" s="154">
        <f>S185*H185</f>
        <v>0</v>
      </c>
      <c r="AR185" s="155" t="s">
        <v>143</v>
      </c>
      <c r="AT185" s="155" t="s">
        <v>138</v>
      </c>
      <c r="AU185" s="155" t="s">
        <v>83</v>
      </c>
      <c r="AY185" s="16" t="s">
        <v>136</v>
      </c>
      <c r="BE185" s="156">
        <f>IF(N185="základní",J185,0)</f>
        <v>0</v>
      </c>
      <c r="BF185" s="156">
        <f>IF(N185="snížená",J185,0)</f>
        <v>0</v>
      </c>
      <c r="BG185" s="156">
        <f>IF(N185="zákl. přenesená",J185,0)</f>
        <v>0</v>
      </c>
      <c r="BH185" s="156">
        <f>IF(N185="sníž. přenesená",J185,0)</f>
        <v>0</v>
      </c>
      <c r="BI185" s="156">
        <f>IF(N185="nulová",J185,0)</f>
        <v>0</v>
      </c>
      <c r="BJ185" s="16" t="s">
        <v>80</v>
      </c>
      <c r="BK185" s="156">
        <f>ROUND(I185*H185,2)</f>
        <v>0</v>
      </c>
      <c r="BL185" s="16" t="s">
        <v>143</v>
      </c>
      <c r="BM185" s="155" t="s">
        <v>255</v>
      </c>
    </row>
    <row r="186" spans="2:51" s="12" customFormat="1" ht="12">
      <c r="B186" s="157"/>
      <c r="D186" s="158" t="s">
        <v>145</v>
      </c>
      <c r="E186" s="159" t="s">
        <v>1</v>
      </c>
      <c r="F186" s="160" t="s">
        <v>256</v>
      </c>
      <c r="H186" s="161">
        <v>14.6</v>
      </c>
      <c r="I186" s="162"/>
      <c r="L186" s="157"/>
      <c r="M186" s="163"/>
      <c r="T186" s="164"/>
      <c r="AT186" s="159" t="s">
        <v>145</v>
      </c>
      <c r="AU186" s="159" t="s">
        <v>83</v>
      </c>
      <c r="AV186" s="12" t="s">
        <v>83</v>
      </c>
      <c r="AW186" s="12" t="s">
        <v>31</v>
      </c>
      <c r="AX186" s="12" t="s">
        <v>80</v>
      </c>
      <c r="AY186" s="159" t="s">
        <v>136</v>
      </c>
    </row>
    <row r="187" spans="2:65" s="1" customFormat="1" ht="16.5" customHeight="1">
      <c r="B187" s="143"/>
      <c r="C187" s="144" t="s">
        <v>257</v>
      </c>
      <c r="D187" s="144" t="s">
        <v>138</v>
      </c>
      <c r="E187" s="145" t="s">
        <v>258</v>
      </c>
      <c r="F187" s="146" t="s">
        <v>259</v>
      </c>
      <c r="G187" s="147" t="s">
        <v>254</v>
      </c>
      <c r="H187" s="148">
        <v>14.6</v>
      </c>
      <c r="I187" s="149"/>
      <c r="J187" s="150">
        <f>ROUND(I187*H187,2)</f>
        <v>0</v>
      </c>
      <c r="K187" s="146" t="s">
        <v>142</v>
      </c>
      <c r="L187" s="31"/>
      <c r="M187" s="151" t="s">
        <v>1</v>
      </c>
      <c r="N187" s="152" t="s">
        <v>40</v>
      </c>
      <c r="P187" s="153">
        <f>O187*H187</f>
        <v>0</v>
      </c>
      <c r="Q187" s="153">
        <v>0.0001</v>
      </c>
      <c r="R187" s="153">
        <f>Q187*H187</f>
        <v>0.00146</v>
      </c>
      <c r="S187" s="153">
        <v>0</v>
      </c>
      <c r="T187" s="154">
        <f>S187*H187</f>
        <v>0</v>
      </c>
      <c r="AR187" s="155" t="s">
        <v>143</v>
      </c>
      <c r="AT187" s="155" t="s">
        <v>138</v>
      </c>
      <c r="AU187" s="155" t="s">
        <v>83</v>
      </c>
      <c r="AY187" s="16" t="s">
        <v>136</v>
      </c>
      <c r="BE187" s="156">
        <f>IF(N187="základní",J187,0)</f>
        <v>0</v>
      </c>
      <c r="BF187" s="156">
        <f>IF(N187="snížená",J187,0)</f>
        <v>0</v>
      </c>
      <c r="BG187" s="156">
        <f>IF(N187="zákl. přenesená",J187,0)</f>
        <v>0</v>
      </c>
      <c r="BH187" s="156">
        <f>IF(N187="sníž. přenesená",J187,0)</f>
        <v>0</v>
      </c>
      <c r="BI187" s="156">
        <f>IF(N187="nulová",J187,0)</f>
        <v>0</v>
      </c>
      <c r="BJ187" s="16" t="s">
        <v>80</v>
      </c>
      <c r="BK187" s="156">
        <f>ROUND(I187*H187,2)</f>
        <v>0</v>
      </c>
      <c r="BL187" s="16" t="s">
        <v>143</v>
      </c>
      <c r="BM187" s="155" t="s">
        <v>260</v>
      </c>
    </row>
    <row r="188" spans="2:65" s="1" customFormat="1" ht="24" customHeight="1">
      <c r="B188" s="143"/>
      <c r="C188" s="144" t="s">
        <v>261</v>
      </c>
      <c r="D188" s="144" t="s">
        <v>138</v>
      </c>
      <c r="E188" s="145" t="s">
        <v>262</v>
      </c>
      <c r="F188" s="146" t="s">
        <v>263</v>
      </c>
      <c r="G188" s="147" t="s">
        <v>149</v>
      </c>
      <c r="H188" s="148">
        <v>0.9</v>
      </c>
      <c r="I188" s="149"/>
      <c r="J188" s="150">
        <f>ROUND(I188*H188,2)</f>
        <v>0</v>
      </c>
      <c r="K188" s="146" t="s">
        <v>142</v>
      </c>
      <c r="L188" s="31"/>
      <c r="M188" s="151" t="s">
        <v>1</v>
      </c>
      <c r="N188" s="152" t="s">
        <v>40</v>
      </c>
      <c r="P188" s="153">
        <f>O188*H188</f>
        <v>0</v>
      </c>
      <c r="Q188" s="153">
        <v>2.16</v>
      </c>
      <c r="R188" s="153">
        <f>Q188*H188</f>
        <v>1.9440000000000002</v>
      </c>
      <c r="S188" s="153">
        <v>0</v>
      </c>
      <c r="T188" s="154">
        <f>S188*H188</f>
        <v>0</v>
      </c>
      <c r="AR188" s="155" t="s">
        <v>143</v>
      </c>
      <c r="AT188" s="155" t="s">
        <v>138</v>
      </c>
      <c r="AU188" s="155" t="s">
        <v>83</v>
      </c>
      <c r="AY188" s="16" t="s">
        <v>136</v>
      </c>
      <c r="BE188" s="156">
        <f>IF(N188="základní",J188,0)</f>
        <v>0</v>
      </c>
      <c r="BF188" s="156">
        <f>IF(N188="snížená",J188,0)</f>
        <v>0</v>
      </c>
      <c r="BG188" s="156">
        <f>IF(N188="zákl. přenesená",J188,0)</f>
        <v>0</v>
      </c>
      <c r="BH188" s="156">
        <f>IF(N188="sníž. přenesená",J188,0)</f>
        <v>0</v>
      </c>
      <c r="BI188" s="156">
        <f>IF(N188="nulová",J188,0)</f>
        <v>0</v>
      </c>
      <c r="BJ188" s="16" t="s">
        <v>80</v>
      </c>
      <c r="BK188" s="156">
        <f>ROUND(I188*H188,2)</f>
        <v>0</v>
      </c>
      <c r="BL188" s="16" t="s">
        <v>143</v>
      </c>
      <c r="BM188" s="155" t="s">
        <v>264</v>
      </c>
    </row>
    <row r="189" spans="2:51" s="13" customFormat="1" ht="12">
      <c r="B189" s="165"/>
      <c r="D189" s="158" t="s">
        <v>145</v>
      </c>
      <c r="E189" s="166" t="s">
        <v>1</v>
      </c>
      <c r="F189" s="167" t="s">
        <v>265</v>
      </c>
      <c r="H189" s="166" t="s">
        <v>1</v>
      </c>
      <c r="I189" s="168"/>
      <c r="L189" s="165"/>
      <c r="M189" s="169"/>
      <c r="T189" s="170"/>
      <c r="AT189" s="166" t="s">
        <v>145</v>
      </c>
      <c r="AU189" s="166" t="s">
        <v>83</v>
      </c>
      <c r="AV189" s="13" t="s">
        <v>80</v>
      </c>
      <c r="AW189" s="13" t="s">
        <v>31</v>
      </c>
      <c r="AX189" s="13" t="s">
        <v>75</v>
      </c>
      <c r="AY189" s="166" t="s">
        <v>136</v>
      </c>
    </row>
    <row r="190" spans="2:51" s="12" customFormat="1" ht="12">
      <c r="B190" s="157"/>
      <c r="D190" s="158" t="s">
        <v>145</v>
      </c>
      <c r="E190" s="159" t="s">
        <v>1</v>
      </c>
      <c r="F190" s="160" t="s">
        <v>266</v>
      </c>
      <c r="H190" s="161">
        <v>0.9</v>
      </c>
      <c r="I190" s="162"/>
      <c r="L190" s="157"/>
      <c r="M190" s="163"/>
      <c r="T190" s="164"/>
      <c r="AT190" s="159" t="s">
        <v>145</v>
      </c>
      <c r="AU190" s="159" t="s">
        <v>83</v>
      </c>
      <c r="AV190" s="12" t="s">
        <v>83</v>
      </c>
      <c r="AW190" s="12" t="s">
        <v>31</v>
      </c>
      <c r="AX190" s="12" t="s">
        <v>80</v>
      </c>
      <c r="AY190" s="159" t="s">
        <v>136</v>
      </c>
    </row>
    <row r="191" spans="2:63" s="11" customFormat="1" ht="22.9" customHeight="1">
      <c r="B191" s="131"/>
      <c r="D191" s="132" t="s">
        <v>74</v>
      </c>
      <c r="E191" s="141" t="s">
        <v>152</v>
      </c>
      <c r="F191" s="141" t="s">
        <v>267</v>
      </c>
      <c r="I191" s="134"/>
      <c r="J191" s="142">
        <f>BK191</f>
        <v>0</v>
      </c>
      <c r="L191" s="131"/>
      <c r="M191" s="136"/>
      <c r="P191" s="137">
        <f>SUM(P192:P213)</f>
        <v>0</v>
      </c>
      <c r="R191" s="137">
        <f>SUM(R192:R213)</f>
        <v>22.305083290000006</v>
      </c>
      <c r="T191" s="138">
        <f>SUM(T192:T213)</f>
        <v>0</v>
      </c>
      <c r="AR191" s="132" t="s">
        <v>80</v>
      </c>
      <c r="AT191" s="139" t="s">
        <v>74</v>
      </c>
      <c r="AU191" s="139" t="s">
        <v>80</v>
      </c>
      <c r="AY191" s="132" t="s">
        <v>136</v>
      </c>
      <c r="BK191" s="140">
        <f>SUM(BK192:BK213)</f>
        <v>0</v>
      </c>
    </row>
    <row r="192" spans="2:65" s="1" customFormat="1" ht="16.5" customHeight="1">
      <c r="B192" s="143"/>
      <c r="C192" s="144" t="s">
        <v>268</v>
      </c>
      <c r="D192" s="144" t="s">
        <v>138</v>
      </c>
      <c r="E192" s="145" t="s">
        <v>269</v>
      </c>
      <c r="F192" s="146" t="s">
        <v>270</v>
      </c>
      <c r="G192" s="147" t="s">
        <v>149</v>
      </c>
      <c r="H192" s="148">
        <v>1.97</v>
      </c>
      <c r="I192" s="149"/>
      <c r="J192" s="150">
        <f>ROUND(I192*H192,2)</f>
        <v>0</v>
      </c>
      <c r="K192" s="146" t="s">
        <v>142</v>
      </c>
      <c r="L192" s="31"/>
      <c r="M192" s="151" t="s">
        <v>1</v>
      </c>
      <c r="N192" s="152" t="s">
        <v>40</v>
      </c>
      <c r="P192" s="153">
        <f>O192*H192</f>
        <v>0</v>
      </c>
      <c r="Q192" s="153">
        <v>2.45351</v>
      </c>
      <c r="R192" s="153">
        <f>Q192*H192</f>
        <v>4.8334147000000005</v>
      </c>
      <c r="S192" s="153">
        <v>0</v>
      </c>
      <c r="T192" s="154">
        <f>S192*H192</f>
        <v>0</v>
      </c>
      <c r="AR192" s="155" t="s">
        <v>143</v>
      </c>
      <c r="AT192" s="155" t="s">
        <v>138</v>
      </c>
      <c r="AU192" s="155" t="s">
        <v>83</v>
      </c>
      <c r="AY192" s="16" t="s">
        <v>136</v>
      </c>
      <c r="BE192" s="156">
        <f>IF(N192="základní",J192,0)</f>
        <v>0</v>
      </c>
      <c r="BF192" s="156">
        <f>IF(N192="snížená",J192,0)</f>
        <v>0</v>
      </c>
      <c r="BG192" s="156">
        <f>IF(N192="zákl. přenesená",J192,0)</f>
        <v>0</v>
      </c>
      <c r="BH192" s="156">
        <f>IF(N192="sníž. přenesená",J192,0)</f>
        <v>0</v>
      </c>
      <c r="BI192" s="156">
        <f>IF(N192="nulová",J192,0)</f>
        <v>0</v>
      </c>
      <c r="BJ192" s="16" t="s">
        <v>80</v>
      </c>
      <c r="BK192" s="156">
        <f>ROUND(I192*H192,2)</f>
        <v>0</v>
      </c>
      <c r="BL192" s="16" t="s">
        <v>143</v>
      </c>
      <c r="BM192" s="155" t="s">
        <v>271</v>
      </c>
    </row>
    <row r="193" spans="2:51" s="12" customFormat="1" ht="12">
      <c r="B193" s="157"/>
      <c r="D193" s="158" t="s">
        <v>145</v>
      </c>
      <c r="E193" s="159" t="s">
        <v>1</v>
      </c>
      <c r="F193" s="160" t="s">
        <v>272</v>
      </c>
      <c r="H193" s="161">
        <v>1.02</v>
      </c>
      <c r="I193" s="162"/>
      <c r="L193" s="157"/>
      <c r="M193" s="163"/>
      <c r="T193" s="164"/>
      <c r="AT193" s="159" t="s">
        <v>145</v>
      </c>
      <c r="AU193" s="159" t="s">
        <v>83</v>
      </c>
      <c r="AV193" s="12" t="s">
        <v>83</v>
      </c>
      <c r="AW193" s="12" t="s">
        <v>31</v>
      </c>
      <c r="AX193" s="12" t="s">
        <v>75</v>
      </c>
      <c r="AY193" s="159" t="s">
        <v>136</v>
      </c>
    </row>
    <row r="194" spans="2:51" s="12" customFormat="1" ht="12">
      <c r="B194" s="157"/>
      <c r="D194" s="158" t="s">
        <v>145</v>
      </c>
      <c r="E194" s="159" t="s">
        <v>1</v>
      </c>
      <c r="F194" s="160" t="s">
        <v>273</v>
      </c>
      <c r="H194" s="161">
        <v>0.95</v>
      </c>
      <c r="I194" s="162"/>
      <c r="L194" s="157"/>
      <c r="M194" s="163"/>
      <c r="T194" s="164"/>
      <c r="AT194" s="159" t="s">
        <v>145</v>
      </c>
      <c r="AU194" s="159" t="s">
        <v>83</v>
      </c>
      <c r="AV194" s="12" t="s">
        <v>83</v>
      </c>
      <c r="AW194" s="12" t="s">
        <v>31</v>
      </c>
      <c r="AX194" s="12" t="s">
        <v>75</v>
      </c>
      <c r="AY194" s="159" t="s">
        <v>136</v>
      </c>
    </row>
    <row r="195" spans="2:51" s="14" customFormat="1" ht="12">
      <c r="B195" s="171"/>
      <c r="D195" s="158" t="s">
        <v>145</v>
      </c>
      <c r="E195" s="172" t="s">
        <v>1</v>
      </c>
      <c r="F195" s="173" t="s">
        <v>164</v>
      </c>
      <c r="H195" s="174">
        <v>1.97</v>
      </c>
      <c r="I195" s="175"/>
      <c r="L195" s="171"/>
      <c r="M195" s="176"/>
      <c r="T195" s="177"/>
      <c r="AT195" s="172" t="s">
        <v>145</v>
      </c>
      <c r="AU195" s="172" t="s">
        <v>83</v>
      </c>
      <c r="AV195" s="14" t="s">
        <v>143</v>
      </c>
      <c r="AW195" s="14" t="s">
        <v>31</v>
      </c>
      <c r="AX195" s="14" t="s">
        <v>80</v>
      </c>
      <c r="AY195" s="172" t="s">
        <v>136</v>
      </c>
    </row>
    <row r="196" spans="2:65" s="1" customFormat="1" ht="16.5" customHeight="1">
      <c r="B196" s="143"/>
      <c r="C196" s="144" t="s">
        <v>274</v>
      </c>
      <c r="D196" s="144" t="s">
        <v>138</v>
      </c>
      <c r="E196" s="145" t="s">
        <v>275</v>
      </c>
      <c r="F196" s="146" t="s">
        <v>276</v>
      </c>
      <c r="G196" s="147" t="s">
        <v>149</v>
      </c>
      <c r="H196" s="148">
        <v>6.8</v>
      </c>
      <c r="I196" s="149"/>
      <c r="J196" s="150">
        <f>ROUND(I196*H196,2)</f>
        <v>0</v>
      </c>
      <c r="K196" s="146" t="s">
        <v>142</v>
      </c>
      <c r="L196" s="31"/>
      <c r="M196" s="151" t="s">
        <v>1</v>
      </c>
      <c r="N196" s="152" t="s">
        <v>40</v>
      </c>
      <c r="P196" s="153">
        <f>O196*H196</f>
        <v>0</v>
      </c>
      <c r="Q196" s="153">
        <v>2.45351</v>
      </c>
      <c r="R196" s="153">
        <f>Q196*H196</f>
        <v>16.683868</v>
      </c>
      <c r="S196" s="153">
        <v>0</v>
      </c>
      <c r="T196" s="154">
        <f>S196*H196</f>
        <v>0</v>
      </c>
      <c r="AR196" s="155" t="s">
        <v>143</v>
      </c>
      <c r="AT196" s="155" t="s">
        <v>138</v>
      </c>
      <c r="AU196" s="155" t="s">
        <v>83</v>
      </c>
      <c r="AY196" s="16" t="s">
        <v>136</v>
      </c>
      <c r="BE196" s="156">
        <f>IF(N196="základní",J196,0)</f>
        <v>0</v>
      </c>
      <c r="BF196" s="156">
        <f>IF(N196="snížená",J196,0)</f>
        <v>0</v>
      </c>
      <c r="BG196" s="156">
        <f>IF(N196="zákl. přenesená",J196,0)</f>
        <v>0</v>
      </c>
      <c r="BH196" s="156">
        <f>IF(N196="sníž. přenesená",J196,0)</f>
        <v>0</v>
      </c>
      <c r="BI196" s="156">
        <f>IF(N196="nulová",J196,0)</f>
        <v>0</v>
      </c>
      <c r="BJ196" s="16" t="s">
        <v>80</v>
      </c>
      <c r="BK196" s="156">
        <f>ROUND(I196*H196,2)</f>
        <v>0</v>
      </c>
      <c r="BL196" s="16" t="s">
        <v>143</v>
      </c>
      <c r="BM196" s="155" t="s">
        <v>277</v>
      </c>
    </row>
    <row r="197" spans="2:51" s="12" customFormat="1" ht="12">
      <c r="B197" s="157"/>
      <c r="D197" s="158" t="s">
        <v>145</v>
      </c>
      <c r="E197" s="159" t="s">
        <v>1</v>
      </c>
      <c r="F197" s="160" t="s">
        <v>278</v>
      </c>
      <c r="H197" s="161">
        <v>6.8</v>
      </c>
      <c r="I197" s="162"/>
      <c r="L197" s="157"/>
      <c r="M197" s="163"/>
      <c r="T197" s="164"/>
      <c r="AT197" s="159" t="s">
        <v>145</v>
      </c>
      <c r="AU197" s="159" t="s">
        <v>83</v>
      </c>
      <c r="AV197" s="12" t="s">
        <v>83</v>
      </c>
      <c r="AW197" s="12" t="s">
        <v>31</v>
      </c>
      <c r="AX197" s="12" t="s">
        <v>80</v>
      </c>
      <c r="AY197" s="159" t="s">
        <v>136</v>
      </c>
    </row>
    <row r="198" spans="2:65" s="1" customFormat="1" ht="24" customHeight="1">
      <c r="B198" s="143"/>
      <c r="C198" s="144" t="s">
        <v>279</v>
      </c>
      <c r="D198" s="144" t="s">
        <v>138</v>
      </c>
      <c r="E198" s="145" t="s">
        <v>280</v>
      </c>
      <c r="F198" s="146" t="s">
        <v>281</v>
      </c>
      <c r="G198" s="147" t="s">
        <v>141</v>
      </c>
      <c r="H198" s="148">
        <v>10.2</v>
      </c>
      <c r="I198" s="149"/>
      <c r="J198" s="150">
        <f>ROUND(I198*H198,2)</f>
        <v>0</v>
      </c>
      <c r="K198" s="146" t="s">
        <v>142</v>
      </c>
      <c r="L198" s="31"/>
      <c r="M198" s="151" t="s">
        <v>1</v>
      </c>
      <c r="N198" s="152" t="s">
        <v>40</v>
      </c>
      <c r="P198" s="153">
        <f>O198*H198</f>
        <v>0</v>
      </c>
      <c r="Q198" s="153">
        <v>0.00182</v>
      </c>
      <c r="R198" s="153">
        <f>Q198*H198</f>
        <v>0.018563999999999997</v>
      </c>
      <c r="S198" s="153">
        <v>0</v>
      </c>
      <c r="T198" s="154">
        <f>S198*H198</f>
        <v>0</v>
      </c>
      <c r="AR198" s="155" t="s">
        <v>143</v>
      </c>
      <c r="AT198" s="155" t="s">
        <v>138</v>
      </c>
      <c r="AU198" s="155" t="s">
        <v>83</v>
      </c>
      <c r="AY198" s="16" t="s">
        <v>136</v>
      </c>
      <c r="BE198" s="156">
        <f>IF(N198="základní",J198,0)</f>
        <v>0</v>
      </c>
      <c r="BF198" s="156">
        <f>IF(N198="snížená",J198,0)</f>
        <v>0</v>
      </c>
      <c r="BG198" s="156">
        <f>IF(N198="zákl. přenesená",J198,0)</f>
        <v>0</v>
      </c>
      <c r="BH198" s="156">
        <f>IF(N198="sníž. přenesená",J198,0)</f>
        <v>0</v>
      </c>
      <c r="BI198" s="156">
        <f>IF(N198="nulová",J198,0)</f>
        <v>0</v>
      </c>
      <c r="BJ198" s="16" t="s">
        <v>80</v>
      </c>
      <c r="BK198" s="156">
        <f>ROUND(I198*H198,2)</f>
        <v>0</v>
      </c>
      <c r="BL198" s="16" t="s">
        <v>143</v>
      </c>
      <c r="BM198" s="155" t="s">
        <v>282</v>
      </c>
    </row>
    <row r="199" spans="2:51" s="12" customFormat="1" ht="12">
      <c r="B199" s="157"/>
      <c r="D199" s="158" t="s">
        <v>145</v>
      </c>
      <c r="E199" s="159" t="s">
        <v>1</v>
      </c>
      <c r="F199" s="160" t="s">
        <v>283</v>
      </c>
      <c r="H199" s="161">
        <v>10.2</v>
      </c>
      <c r="I199" s="162"/>
      <c r="L199" s="157"/>
      <c r="M199" s="163"/>
      <c r="T199" s="164"/>
      <c r="AT199" s="159" t="s">
        <v>145</v>
      </c>
      <c r="AU199" s="159" t="s">
        <v>83</v>
      </c>
      <c r="AV199" s="12" t="s">
        <v>83</v>
      </c>
      <c r="AW199" s="12" t="s">
        <v>31</v>
      </c>
      <c r="AX199" s="12" t="s">
        <v>80</v>
      </c>
      <c r="AY199" s="159" t="s">
        <v>136</v>
      </c>
    </row>
    <row r="200" spans="2:65" s="1" customFormat="1" ht="24" customHeight="1">
      <c r="B200" s="143"/>
      <c r="C200" s="144" t="s">
        <v>284</v>
      </c>
      <c r="D200" s="144" t="s">
        <v>138</v>
      </c>
      <c r="E200" s="145" t="s">
        <v>285</v>
      </c>
      <c r="F200" s="146" t="s">
        <v>286</v>
      </c>
      <c r="G200" s="147" t="s">
        <v>141</v>
      </c>
      <c r="H200" s="148">
        <v>10.2</v>
      </c>
      <c r="I200" s="149"/>
      <c r="J200" s="150">
        <f>ROUND(I200*H200,2)</f>
        <v>0</v>
      </c>
      <c r="K200" s="146" t="s">
        <v>142</v>
      </c>
      <c r="L200" s="31"/>
      <c r="M200" s="151" t="s">
        <v>1</v>
      </c>
      <c r="N200" s="152" t="s">
        <v>40</v>
      </c>
      <c r="P200" s="153">
        <f>O200*H200</f>
        <v>0</v>
      </c>
      <c r="Q200" s="153">
        <v>4E-05</v>
      </c>
      <c r="R200" s="153">
        <f>Q200*H200</f>
        <v>0.000408</v>
      </c>
      <c r="S200" s="153">
        <v>0</v>
      </c>
      <c r="T200" s="154">
        <f>S200*H200</f>
        <v>0</v>
      </c>
      <c r="AR200" s="155" t="s">
        <v>143</v>
      </c>
      <c r="AT200" s="155" t="s">
        <v>138</v>
      </c>
      <c r="AU200" s="155" t="s">
        <v>83</v>
      </c>
      <c r="AY200" s="16" t="s">
        <v>136</v>
      </c>
      <c r="BE200" s="156">
        <f>IF(N200="základní",J200,0)</f>
        <v>0</v>
      </c>
      <c r="BF200" s="156">
        <f>IF(N200="snížená",J200,0)</f>
        <v>0</v>
      </c>
      <c r="BG200" s="156">
        <f>IF(N200="zákl. přenesená",J200,0)</f>
        <v>0</v>
      </c>
      <c r="BH200" s="156">
        <f>IF(N200="sníž. přenesená",J200,0)</f>
        <v>0</v>
      </c>
      <c r="BI200" s="156">
        <f>IF(N200="nulová",J200,0)</f>
        <v>0</v>
      </c>
      <c r="BJ200" s="16" t="s">
        <v>80</v>
      </c>
      <c r="BK200" s="156">
        <f>ROUND(I200*H200,2)</f>
        <v>0</v>
      </c>
      <c r="BL200" s="16" t="s">
        <v>143</v>
      </c>
      <c r="BM200" s="155" t="s">
        <v>287</v>
      </c>
    </row>
    <row r="201" spans="2:65" s="1" customFormat="1" ht="24" customHeight="1">
      <c r="B201" s="143"/>
      <c r="C201" s="144" t="s">
        <v>288</v>
      </c>
      <c r="D201" s="144" t="s">
        <v>138</v>
      </c>
      <c r="E201" s="145" t="s">
        <v>289</v>
      </c>
      <c r="F201" s="146" t="s">
        <v>290</v>
      </c>
      <c r="G201" s="147" t="s">
        <v>141</v>
      </c>
      <c r="H201" s="148">
        <v>29.96</v>
      </c>
      <c r="I201" s="149"/>
      <c r="J201" s="150">
        <f>ROUND(I201*H201,2)</f>
        <v>0</v>
      </c>
      <c r="K201" s="146" t="s">
        <v>142</v>
      </c>
      <c r="L201" s="31"/>
      <c r="M201" s="151" t="s">
        <v>1</v>
      </c>
      <c r="N201" s="152" t="s">
        <v>40</v>
      </c>
      <c r="P201" s="153">
        <f>O201*H201</f>
        <v>0</v>
      </c>
      <c r="Q201" s="153">
        <v>0.00132</v>
      </c>
      <c r="R201" s="153">
        <f>Q201*H201</f>
        <v>0.0395472</v>
      </c>
      <c r="S201" s="153">
        <v>0</v>
      </c>
      <c r="T201" s="154">
        <f>S201*H201</f>
        <v>0</v>
      </c>
      <c r="AR201" s="155" t="s">
        <v>143</v>
      </c>
      <c r="AT201" s="155" t="s">
        <v>138</v>
      </c>
      <c r="AU201" s="155" t="s">
        <v>83</v>
      </c>
      <c r="AY201" s="16" t="s">
        <v>136</v>
      </c>
      <c r="BE201" s="156">
        <f>IF(N201="základní",J201,0)</f>
        <v>0</v>
      </c>
      <c r="BF201" s="156">
        <f>IF(N201="snížená",J201,0)</f>
        <v>0</v>
      </c>
      <c r="BG201" s="156">
        <f>IF(N201="zákl. přenesená",J201,0)</f>
        <v>0</v>
      </c>
      <c r="BH201" s="156">
        <f>IF(N201="sníž. přenesená",J201,0)</f>
        <v>0</v>
      </c>
      <c r="BI201" s="156">
        <f>IF(N201="nulová",J201,0)</f>
        <v>0</v>
      </c>
      <c r="BJ201" s="16" t="s">
        <v>80</v>
      </c>
      <c r="BK201" s="156">
        <f>ROUND(I201*H201,2)</f>
        <v>0</v>
      </c>
      <c r="BL201" s="16" t="s">
        <v>143</v>
      </c>
      <c r="BM201" s="155" t="s">
        <v>291</v>
      </c>
    </row>
    <row r="202" spans="2:51" s="12" customFormat="1" ht="12">
      <c r="B202" s="157"/>
      <c r="D202" s="158" t="s">
        <v>145</v>
      </c>
      <c r="E202" s="159" t="s">
        <v>1</v>
      </c>
      <c r="F202" s="160" t="s">
        <v>292</v>
      </c>
      <c r="H202" s="161">
        <v>21.76</v>
      </c>
      <c r="I202" s="162"/>
      <c r="L202" s="157"/>
      <c r="M202" s="163"/>
      <c r="T202" s="164"/>
      <c r="AT202" s="159" t="s">
        <v>145</v>
      </c>
      <c r="AU202" s="159" t="s">
        <v>83</v>
      </c>
      <c r="AV202" s="12" t="s">
        <v>83</v>
      </c>
      <c r="AW202" s="12" t="s">
        <v>31</v>
      </c>
      <c r="AX202" s="12" t="s">
        <v>75</v>
      </c>
      <c r="AY202" s="159" t="s">
        <v>136</v>
      </c>
    </row>
    <row r="203" spans="2:51" s="12" customFormat="1" ht="12">
      <c r="B203" s="157"/>
      <c r="D203" s="158" t="s">
        <v>145</v>
      </c>
      <c r="E203" s="159" t="s">
        <v>1</v>
      </c>
      <c r="F203" s="160" t="s">
        <v>293</v>
      </c>
      <c r="H203" s="161">
        <v>8.2</v>
      </c>
      <c r="I203" s="162"/>
      <c r="L203" s="157"/>
      <c r="M203" s="163"/>
      <c r="T203" s="164"/>
      <c r="AT203" s="159" t="s">
        <v>145</v>
      </c>
      <c r="AU203" s="159" t="s">
        <v>83</v>
      </c>
      <c r="AV203" s="12" t="s">
        <v>83</v>
      </c>
      <c r="AW203" s="12" t="s">
        <v>31</v>
      </c>
      <c r="AX203" s="12" t="s">
        <v>75</v>
      </c>
      <c r="AY203" s="159" t="s">
        <v>136</v>
      </c>
    </row>
    <row r="204" spans="2:51" s="14" customFormat="1" ht="12">
      <c r="B204" s="171"/>
      <c r="D204" s="158" t="s">
        <v>145</v>
      </c>
      <c r="E204" s="172" t="s">
        <v>1</v>
      </c>
      <c r="F204" s="173" t="s">
        <v>164</v>
      </c>
      <c r="H204" s="174">
        <v>29.96</v>
      </c>
      <c r="I204" s="175"/>
      <c r="L204" s="171"/>
      <c r="M204" s="176"/>
      <c r="T204" s="177"/>
      <c r="AT204" s="172" t="s">
        <v>145</v>
      </c>
      <c r="AU204" s="172" t="s">
        <v>83</v>
      </c>
      <c r="AV204" s="14" t="s">
        <v>143</v>
      </c>
      <c r="AW204" s="14" t="s">
        <v>31</v>
      </c>
      <c r="AX204" s="14" t="s">
        <v>80</v>
      </c>
      <c r="AY204" s="172" t="s">
        <v>136</v>
      </c>
    </row>
    <row r="205" spans="2:65" s="1" customFormat="1" ht="24" customHeight="1">
      <c r="B205" s="143"/>
      <c r="C205" s="144" t="s">
        <v>294</v>
      </c>
      <c r="D205" s="144" t="s">
        <v>138</v>
      </c>
      <c r="E205" s="145" t="s">
        <v>295</v>
      </c>
      <c r="F205" s="146" t="s">
        <v>296</v>
      </c>
      <c r="G205" s="147" t="s">
        <v>141</v>
      </c>
      <c r="H205" s="148">
        <v>29.96</v>
      </c>
      <c r="I205" s="149"/>
      <c r="J205" s="150">
        <f>ROUND(I205*H205,2)</f>
        <v>0</v>
      </c>
      <c r="K205" s="146" t="s">
        <v>142</v>
      </c>
      <c r="L205" s="31"/>
      <c r="M205" s="151" t="s">
        <v>1</v>
      </c>
      <c r="N205" s="152" t="s">
        <v>40</v>
      </c>
      <c r="P205" s="153">
        <f>O205*H205</f>
        <v>0</v>
      </c>
      <c r="Q205" s="153">
        <v>4E-05</v>
      </c>
      <c r="R205" s="153">
        <f>Q205*H205</f>
        <v>0.0011984</v>
      </c>
      <c r="S205" s="153">
        <v>0</v>
      </c>
      <c r="T205" s="154">
        <f>S205*H205</f>
        <v>0</v>
      </c>
      <c r="AR205" s="155" t="s">
        <v>143</v>
      </c>
      <c r="AT205" s="155" t="s">
        <v>138</v>
      </c>
      <c r="AU205" s="155" t="s">
        <v>83</v>
      </c>
      <c r="AY205" s="16" t="s">
        <v>136</v>
      </c>
      <c r="BE205" s="156">
        <f>IF(N205="základní",J205,0)</f>
        <v>0</v>
      </c>
      <c r="BF205" s="156">
        <f>IF(N205="snížená",J205,0)</f>
        <v>0</v>
      </c>
      <c r="BG205" s="156">
        <f>IF(N205="zákl. přenesená",J205,0)</f>
        <v>0</v>
      </c>
      <c r="BH205" s="156">
        <f>IF(N205="sníž. přenesená",J205,0)</f>
        <v>0</v>
      </c>
      <c r="BI205" s="156">
        <f>IF(N205="nulová",J205,0)</f>
        <v>0</v>
      </c>
      <c r="BJ205" s="16" t="s">
        <v>80</v>
      </c>
      <c r="BK205" s="156">
        <f>ROUND(I205*H205,2)</f>
        <v>0</v>
      </c>
      <c r="BL205" s="16" t="s">
        <v>143</v>
      </c>
      <c r="BM205" s="155" t="s">
        <v>297</v>
      </c>
    </row>
    <row r="206" spans="2:65" s="1" customFormat="1" ht="16.5" customHeight="1">
      <c r="B206" s="143"/>
      <c r="C206" s="144" t="s">
        <v>298</v>
      </c>
      <c r="D206" s="144" t="s">
        <v>138</v>
      </c>
      <c r="E206" s="145" t="s">
        <v>299</v>
      </c>
      <c r="F206" s="146" t="s">
        <v>300</v>
      </c>
      <c r="G206" s="147" t="s">
        <v>198</v>
      </c>
      <c r="H206" s="148">
        <v>0.425</v>
      </c>
      <c r="I206" s="149"/>
      <c r="J206" s="150">
        <f>ROUND(I206*H206,2)</f>
        <v>0</v>
      </c>
      <c r="K206" s="146" t="s">
        <v>142</v>
      </c>
      <c r="L206" s="31"/>
      <c r="M206" s="151" t="s">
        <v>1</v>
      </c>
      <c r="N206" s="152" t="s">
        <v>40</v>
      </c>
      <c r="P206" s="153">
        <f>O206*H206</f>
        <v>0</v>
      </c>
      <c r="Q206" s="153">
        <v>1.07637</v>
      </c>
      <c r="R206" s="153">
        <f>Q206*H206</f>
        <v>0.45745725</v>
      </c>
      <c r="S206" s="153">
        <v>0</v>
      </c>
      <c r="T206" s="154">
        <f>S206*H206</f>
        <v>0</v>
      </c>
      <c r="AR206" s="155" t="s">
        <v>143</v>
      </c>
      <c r="AT206" s="155" t="s">
        <v>138</v>
      </c>
      <c r="AU206" s="155" t="s">
        <v>83</v>
      </c>
      <c r="AY206" s="16" t="s">
        <v>136</v>
      </c>
      <c r="BE206" s="156">
        <f>IF(N206="základní",J206,0)</f>
        <v>0</v>
      </c>
      <c r="BF206" s="156">
        <f>IF(N206="snížená",J206,0)</f>
        <v>0</v>
      </c>
      <c r="BG206" s="156">
        <f>IF(N206="zákl. přenesená",J206,0)</f>
        <v>0</v>
      </c>
      <c r="BH206" s="156">
        <f>IF(N206="sníž. přenesená",J206,0)</f>
        <v>0</v>
      </c>
      <c r="BI206" s="156">
        <f>IF(N206="nulová",J206,0)</f>
        <v>0</v>
      </c>
      <c r="BJ206" s="16" t="s">
        <v>80</v>
      </c>
      <c r="BK206" s="156">
        <f>ROUND(I206*H206,2)</f>
        <v>0</v>
      </c>
      <c r="BL206" s="16" t="s">
        <v>143</v>
      </c>
      <c r="BM206" s="155" t="s">
        <v>301</v>
      </c>
    </row>
    <row r="207" spans="2:51" s="12" customFormat="1" ht="12">
      <c r="B207" s="157"/>
      <c r="D207" s="158" t="s">
        <v>145</v>
      </c>
      <c r="E207" s="159" t="s">
        <v>1</v>
      </c>
      <c r="F207" s="160" t="s">
        <v>302</v>
      </c>
      <c r="H207" s="161">
        <v>0.425</v>
      </c>
      <c r="I207" s="162"/>
      <c r="L207" s="157"/>
      <c r="M207" s="163"/>
      <c r="T207" s="164"/>
      <c r="AT207" s="159" t="s">
        <v>145</v>
      </c>
      <c r="AU207" s="159" t="s">
        <v>83</v>
      </c>
      <c r="AV207" s="12" t="s">
        <v>83</v>
      </c>
      <c r="AW207" s="12" t="s">
        <v>31</v>
      </c>
      <c r="AX207" s="12" t="s">
        <v>80</v>
      </c>
      <c r="AY207" s="159" t="s">
        <v>136</v>
      </c>
    </row>
    <row r="208" spans="2:65" s="1" customFormat="1" ht="24" customHeight="1">
      <c r="B208" s="143"/>
      <c r="C208" s="144" t="s">
        <v>303</v>
      </c>
      <c r="D208" s="144" t="s">
        <v>138</v>
      </c>
      <c r="E208" s="145" t="s">
        <v>304</v>
      </c>
      <c r="F208" s="146" t="s">
        <v>305</v>
      </c>
      <c r="G208" s="147" t="s">
        <v>198</v>
      </c>
      <c r="H208" s="148">
        <v>0.253</v>
      </c>
      <c r="I208" s="149"/>
      <c r="J208" s="150">
        <f>ROUND(I208*H208,2)</f>
        <v>0</v>
      </c>
      <c r="K208" s="146" t="s">
        <v>142</v>
      </c>
      <c r="L208" s="31"/>
      <c r="M208" s="151" t="s">
        <v>1</v>
      </c>
      <c r="N208" s="152" t="s">
        <v>40</v>
      </c>
      <c r="P208" s="153">
        <f>O208*H208</f>
        <v>0</v>
      </c>
      <c r="Q208" s="153">
        <v>1.04838</v>
      </c>
      <c r="R208" s="153">
        <f>Q208*H208</f>
        <v>0.26524014</v>
      </c>
      <c r="S208" s="153">
        <v>0</v>
      </c>
      <c r="T208" s="154">
        <f>S208*H208</f>
        <v>0</v>
      </c>
      <c r="AR208" s="155" t="s">
        <v>143</v>
      </c>
      <c r="AT208" s="155" t="s">
        <v>138</v>
      </c>
      <c r="AU208" s="155" t="s">
        <v>83</v>
      </c>
      <c r="AY208" s="16" t="s">
        <v>136</v>
      </c>
      <c r="BE208" s="156">
        <f>IF(N208="základní",J208,0)</f>
        <v>0</v>
      </c>
      <c r="BF208" s="156">
        <f>IF(N208="snížená",J208,0)</f>
        <v>0</v>
      </c>
      <c r="BG208" s="156">
        <f>IF(N208="zákl. přenesená",J208,0)</f>
        <v>0</v>
      </c>
      <c r="BH208" s="156">
        <f>IF(N208="sníž. přenesená",J208,0)</f>
        <v>0</v>
      </c>
      <c r="BI208" s="156">
        <f>IF(N208="nulová",J208,0)</f>
        <v>0</v>
      </c>
      <c r="BJ208" s="16" t="s">
        <v>80</v>
      </c>
      <c r="BK208" s="156">
        <f>ROUND(I208*H208,2)</f>
        <v>0</v>
      </c>
      <c r="BL208" s="16" t="s">
        <v>143</v>
      </c>
      <c r="BM208" s="155" t="s">
        <v>306</v>
      </c>
    </row>
    <row r="209" spans="2:51" s="12" customFormat="1" ht="12">
      <c r="B209" s="157"/>
      <c r="D209" s="158" t="s">
        <v>145</v>
      </c>
      <c r="E209" s="159" t="s">
        <v>1</v>
      </c>
      <c r="F209" s="160" t="s">
        <v>307</v>
      </c>
      <c r="H209" s="161">
        <v>0.128</v>
      </c>
      <c r="I209" s="162"/>
      <c r="L209" s="157"/>
      <c r="M209" s="163"/>
      <c r="T209" s="164"/>
      <c r="AT209" s="159" t="s">
        <v>145</v>
      </c>
      <c r="AU209" s="159" t="s">
        <v>83</v>
      </c>
      <c r="AV209" s="12" t="s">
        <v>83</v>
      </c>
      <c r="AW209" s="12" t="s">
        <v>31</v>
      </c>
      <c r="AX209" s="12" t="s">
        <v>75</v>
      </c>
      <c r="AY209" s="159" t="s">
        <v>136</v>
      </c>
    </row>
    <row r="210" spans="2:51" s="12" customFormat="1" ht="12">
      <c r="B210" s="157"/>
      <c r="D210" s="158" t="s">
        <v>145</v>
      </c>
      <c r="E210" s="159" t="s">
        <v>1</v>
      </c>
      <c r="F210" s="160" t="s">
        <v>308</v>
      </c>
      <c r="H210" s="161">
        <v>0.125</v>
      </c>
      <c r="I210" s="162"/>
      <c r="L210" s="157"/>
      <c r="M210" s="163"/>
      <c r="T210" s="164"/>
      <c r="AT210" s="159" t="s">
        <v>145</v>
      </c>
      <c r="AU210" s="159" t="s">
        <v>83</v>
      </c>
      <c r="AV210" s="12" t="s">
        <v>83</v>
      </c>
      <c r="AW210" s="12" t="s">
        <v>31</v>
      </c>
      <c r="AX210" s="12" t="s">
        <v>75</v>
      </c>
      <c r="AY210" s="159" t="s">
        <v>136</v>
      </c>
    </row>
    <row r="211" spans="2:51" s="14" customFormat="1" ht="12">
      <c r="B211" s="171"/>
      <c r="D211" s="158" t="s">
        <v>145</v>
      </c>
      <c r="E211" s="172" t="s">
        <v>1</v>
      </c>
      <c r="F211" s="173" t="s">
        <v>164</v>
      </c>
      <c r="H211" s="174">
        <v>0.253</v>
      </c>
      <c r="I211" s="175"/>
      <c r="L211" s="171"/>
      <c r="M211" s="176"/>
      <c r="T211" s="177"/>
      <c r="AT211" s="172" t="s">
        <v>145</v>
      </c>
      <c r="AU211" s="172" t="s">
        <v>83</v>
      </c>
      <c r="AV211" s="14" t="s">
        <v>143</v>
      </c>
      <c r="AW211" s="14" t="s">
        <v>31</v>
      </c>
      <c r="AX211" s="14" t="s">
        <v>80</v>
      </c>
      <c r="AY211" s="172" t="s">
        <v>136</v>
      </c>
    </row>
    <row r="212" spans="2:65" s="1" customFormat="1" ht="24" customHeight="1">
      <c r="B212" s="143"/>
      <c r="C212" s="144" t="s">
        <v>309</v>
      </c>
      <c r="D212" s="144" t="s">
        <v>138</v>
      </c>
      <c r="E212" s="145" t="s">
        <v>310</v>
      </c>
      <c r="F212" s="146" t="s">
        <v>311</v>
      </c>
      <c r="G212" s="147" t="s">
        <v>254</v>
      </c>
      <c r="H212" s="148">
        <v>16.32</v>
      </c>
      <c r="I212" s="149"/>
      <c r="J212" s="150">
        <f>ROUND(I212*H212,2)</f>
        <v>0</v>
      </c>
      <c r="K212" s="146" t="s">
        <v>1</v>
      </c>
      <c r="L212" s="31"/>
      <c r="M212" s="151" t="s">
        <v>1</v>
      </c>
      <c r="N212" s="152" t="s">
        <v>40</v>
      </c>
      <c r="P212" s="153">
        <f>O212*H212</f>
        <v>0</v>
      </c>
      <c r="Q212" s="153">
        <v>0.00033</v>
      </c>
      <c r="R212" s="153">
        <f>Q212*H212</f>
        <v>0.0053856</v>
      </c>
      <c r="S212" s="153">
        <v>0</v>
      </c>
      <c r="T212" s="154">
        <f>S212*H212</f>
        <v>0</v>
      </c>
      <c r="AR212" s="155" t="s">
        <v>143</v>
      </c>
      <c r="AT212" s="155" t="s">
        <v>138</v>
      </c>
      <c r="AU212" s="155" t="s">
        <v>83</v>
      </c>
      <c r="AY212" s="16" t="s">
        <v>136</v>
      </c>
      <c r="BE212" s="156">
        <f>IF(N212="základní",J212,0)</f>
        <v>0</v>
      </c>
      <c r="BF212" s="156">
        <f>IF(N212="snížená",J212,0)</f>
        <v>0</v>
      </c>
      <c r="BG212" s="156">
        <f>IF(N212="zákl. přenesená",J212,0)</f>
        <v>0</v>
      </c>
      <c r="BH212" s="156">
        <f>IF(N212="sníž. přenesená",J212,0)</f>
        <v>0</v>
      </c>
      <c r="BI212" s="156">
        <f>IF(N212="nulová",J212,0)</f>
        <v>0</v>
      </c>
      <c r="BJ212" s="16" t="s">
        <v>80</v>
      </c>
      <c r="BK212" s="156">
        <f>ROUND(I212*H212,2)</f>
        <v>0</v>
      </c>
      <c r="BL212" s="16" t="s">
        <v>143</v>
      </c>
      <c r="BM212" s="155" t="s">
        <v>312</v>
      </c>
    </row>
    <row r="213" spans="2:51" s="12" customFormat="1" ht="12">
      <c r="B213" s="157"/>
      <c r="D213" s="158" t="s">
        <v>145</v>
      </c>
      <c r="E213" s="159" t="s">
        <v>1</v>
      </c>
      <c r="F213" s="160" t="s">
        <v>313</v>
      </c>
      <c r="H213" s="161">
        <v>16.32</v>
      </c>
      <c r="I213" s="162"/>
      <c r="L213" s="157"/>
      <c r="M213" s="163"/>
      <c r="T213" s="164"/>
      <c r="AT213" s="159" t="s">
        <v>145</v>
      </c>
      <c r="AU213" s="159" t="s">
        <v>83</v>
      </c>
      <c r="AV213" s="12" t="s">
        <v>83</v>
      </c>
      <c r="AW213" s="12" t="s">
        <v>31</v>
      </c>
      <c r="AX213" s="12" t="s">
        <v>80</v>
      </c>
      <c r="AY213" s="159" t="s">
        <v>136</v>
      </c>
    </row>
    <row r="214" spans="2:63" s="11" customFormat="1" ht="22.9" customHeight="1">
      <c r="B214" s="131"/>
      <c r="D214" s="132" t="s">
        <v>74</v>
      </c>
      <c r="E214" s="141" t="s">
        <v>143</v>
      </c>
      <c r="F214" s="141" t="s">
        <v>314</v>
      </c>
      <c r="I214" s="134"/>
      <c r="J214" s="142">
        <f>BK214</f>
        <v>0</v>
      </c>
      <c r="L214" s="131"/>
      <c r="M214" s="136"/>
      <c r="P214" s="137">
        <f>SUM(P215:P261)</f>
        <v>0</v>
      </c>
      <c r="R214" s="137">
        <f>SUM(R215:R261)</f>
        <v>68.27613351000001</v>
      </c>
      <c r="T214" s="138">
        <f>SUM(T215:T261)</f>
        <v>0</v>
      </c>
      <c r="AR214" s="132" t="s">
        <v>80</v>
      </c>
      <c r="AT214" s="139" t="s">
        <v>74</v>
      </c>
      <c r="AU214" s="139" t="s">
        <v>80</v>
      </c>
      <c r="AY214" s="132" t="s">
        <v>136</v>
      </c>
      <c r="BK214" s="140">
        <f>SUM(BK215:BK261)</f>
        <v>0</v>
      </c>
    </row>
    <row r="215" spans="2:65" s="1" customFormat="1" ht="24" customHeight="1">
      <c r="B215" s="143"/>
      <c r="C215" s="144" t="s">
        <v>315</v>
      </c>
      <c r="D215" s="144" t="s">
        <v>138</v>
      </c>
      <c r="E215" s="145" t="s">
        <v>316</v>
      </c>
      <c r="F215" s="146" t="s">
        <v>317</v>
      </c>
      <c r="G215" s="147" t="s">
        <v>149</v>
      </c>
      <c r="H215" s="148">
        <v>4.7</v>
      </c>
      <c r="I215" s="149"/>
      <c r="J215" s="150">
        <f>ROUND(I215*H215,2)</f>
        <v>0</v>
      </c>
      <c r="K215" s="146" t="s">
        <v>142</v>
      </c>
      <c r="L215" s="31"/>
      <c r="M215" s="151" t="s">
        <v>1</v>
      </c>
      <c r="N215" s="152" t="s">
        <v>40</v>
      </c>
      <c r="P215" s="153">
        <f>O215*H215</f>
        <v>0</v>
      </c>
      <c r="Q215" s="153">
        <v>2.5022</v>
      </c>
      <c r="R215" s="153">
        <f>Q215*H215</f>
        <v>11.760340000000001</v>
      </c>
      <c r="S215" s="153">
        <v>0</v>
      </c>
      <c r="T215" s="154">
        <f>S215*H215</f>
        <v>0</v>
      </c>
      <c r="AR215" s="155" t="s">
        <v>143</v>
      </c>
      <c r="AT215" s="155" t="s">
        <v>138</v>
      </c>
      <c r="AU215" s="155" t="s">
        <v>83</v>
      </c>
      <c r="AY215" s="16" t="s">
        <v>136</v>
      </c>
      <c r="BE215" s="156">
        <f>IF(N215="základní",J215,0)</f>
        <v>0</v>
      </c>
      <c r="BF215" s="156">
        <f>IF(N215="snížená",J215,0)</f>
        <v>0</v>
      </c>
      <c r="BG215" s="156">
        <f>IF(N215="zákl. přenesená",J215,0)</f>
        <v>0</v>
      </c>
      <c r="BH215" s="156">
        <f>IF(N215="sníž. přenesená",J215,0)</f>
        <v>0</v>
      </c>
      <c r="BI215" s="156">
        <f>IF(N215="nulová",J215,0)</f>
        <v>0</v>
      </c>
      <c r="BJ215" s="16" t="s">
        <v>80</v>
      </c>
      <c r="BK215" s="156">
        <f>ROUND(I215*H215,2)</f>
        <v>0</v>
      </c>
      <c r="BL215" s="16" t="s">
        <v>143</v>
      </c>
      <c r="BM215" s="155" t="s">
        <v>318</v>
      </c>
    </row>
    <row r="216" spans="2:51" s="13" customFormat="1" ht="12">
      <c r="B216" s="165"/>
      <c r="D216" s="158" t="s">
        <v>145</v>
      </c>
      <c r="E216" s="166" t="s">
        <v>1</v>
      </c>
      <c r="F216" s="167" t="s">
        <v>265</v>
      </c>
      <c r="H216" s="166" t="s">
        <v>1</v>
      </c>
      <c r="I216" s="168"/>
      <c r="L216" s="165"/>
      <c r="M216" s="169"/>
      <c r="T216" s="170"/>
      <c r="AT216" s="166" t="s">
        <v>145</v>
      </c>
      <c r="AU216" s="166" t="s">
        <v>83</v>
      </c>
      <c r="AV216" s="13" t="s">
        <v>80</v>
      </c>
      <c r="AW216" s="13" t="s">
        <v>31</v>
      </c>
      <c r="AX216" s="13" t="s">
        <v>75</v>
      </c>
      <c r="AY216" s="166" t="s">
        <v>136</v>
      </c>
    </row>
    <row r="217" spans="2:51" s="12" customFormat="1" ht="12">
      <c r="B217" s="157"/>
      <c r="D217" s="158" t="s">
        <v>145</v>
      </c>
      <c r="E217" s="159" t="s">
        <v>1</v>
      </c>
      <c r="F217" s="160" t="s">
        <v>319</v>
      </c>
      <c r="H217" s="161">
        <v>4.7</v>
      </c>
      <c r="I217" s="162"/>
      <c r="L217" s="157"/>
      <c r="M217" s="163"/>
      <c r="T217" s="164"/>
      <c r="AT217" s="159" t="s">
        <v>145</v>
      </c>
      <c r="AU217" s="159" t="s">
        <v>83</v>
      </c>
      <c r="AV217" s="12" t="s">
        <v>83</v>
      </c>
      <c r="AW217" s="12" t="s">
        <v>31</v>
      </c>
      <c r="AX217" s="12" t="s">
        <v>80</v>
      </c>
      <c r="AY217" s="159" t="s">
        <v>136</v>
      </c>
    </row>
    <row r="218" spans="2:65" s="1" customFormat="1" ht="24" customHeight="1">
      <c r="B218" s="143"/>
      <c r="C218" s="144" t="s">
        <v>320</v>
      </c>
      <c r="D218" s="144" t="s">
        <v>138</v>
      </c>
      <c r="E218" s="145" t="s">
        <v>321</v>
      </c>
      <c r="F218" s="146" t="s">
        <v>322</v>
      </c>
      <c r="G218" s="147" t="s">
        <v>149</v>
      </c>
      <c r="H218" s="148">
        <v>4.82</v>
      </c>
      <c r="I218" s="149"/>
      <c r="J218" s="150">
        <f>ROUND(I218*H218,2)</f>
        <v>0</v>
      </c>
      <c r="K218" s="146" t="s">
        <v>142</v>
      </c>
      <c r="L218" s="31"/>
      <c r="M218" s="151" t="s">
        <v>1</v>
      </c>
      <c r="N218" s="152" t="s">
        <v>40</v>
      </c>
      <c r="P218" s="153">
        <f>O218*H218</f>
        <v>0</v>
      </c>
      <c r="Q218" s="153">
        <v>2.45362</v>
      </c>
      <c r="R218" s="153">
        <f>Q218*H218</f>
        <v>11.8264484</v>
      </c>
      <c r="S218" s="153">
        <v>0</v>
      </c>
      <c r="T218" s="154">
        <f>S218*H218</f>
        <v>0</v>
      </c>
      <c r="AR218" s="155" t="s">
        <v>143</v>
      </c>
      <c r="AT218" s="155" t="s">
        <v>138</v>
      </c>
      <c r="AU218" s="155" t="s">
        <v>83</v>
      </c>
      <c r="AY218" s="16" t="s">
        <v>136</v>
      </c>
      <c r="BE218" s="156">
        <f>IF(N218="základní",J218,0)</f>
        <v>0</v>
      </c>
      <c r="BF218" s="156">
        <f>IF(N218="snížená",J218,0)</f>
        <v>0</v>
      </c>
      <c r="BG218" s="156">
        <f>IF(N218="zákl. přenesená",J218,0)</f>
        <v>0</v>
      </c>
      <c r="BH218" s="156">
        <f>IF(N218="sníž. přenesená",J218,0)</f>
        <v>0</v>
      </c>
      <c r="BI218" s="156">
        <f>IF(N218="nulová",J218,0)</f>
        <v>0</v>
      </c>
      <c r="BJ218" s="16" t="s">
        <v>80</v>
      </c>
      <c r="BK218" s="156">
        <f>ROUND(I218*H218,2)</f>
        <v>0</v>
      </c>
      <c r="BL218" s="16" t="s">
        <v>143</v>
      </c>
      <c r="BM218" s="155" t="s">
        <v>323</v>
      </c>
    </row>
    <row r="219" spans="2:51" s="12" customFormat="1" ht="12">
      <c r="B219" s="157"/>
      <c r="D219" s="158" t="s">
        <v>145</v>
      </c>
      <c r="E219" s="159" t="s">
        <v>1</v>
      </c>
      <c r="F219" s="160" t="s">
        <v>324</v>
      </c>
      <c r="H219" s="161">
        <v>4.82</v>
      </c>
      <c r="I219" s="162"/>
      <c r="L219" s="157"/>
      <c r="M219" s="163"/>
      <c r="T219" s="164"/>
      <c r="AT219" s="159" t="s">
        <v>145</v>
      </c>
      <c r="AU219" s="159" t="s">
        <v>83</v>
      </c>
      <c r="AV219" s="12" t="s">
        <v>83</v>
      </c>
      <c r="AW219" s="12" t="s">
        <v>31</v>
      </c>
      <c r="AX219" s="12" t="s">
        <v>80</v>
      </c>
      <c r="AY219" s="159" t="s">
        <v>136</v>
      </c>
    </row>
    <row r="220" spans="2:65" s="1" customFormat="1" ht="16.5" customHeight="1">
      <c r="B220" s="143"/>
      <c r="C220" s="144" t="s">
        <v>325</v>
      </c>
      <c r="D220" s="144" t="s">
        <v>138</v>
      </c>
      <c r="E220" s="145" t="s">
        <v>326</v>
      </c>
      <c r="F220" s="146" t="s">
        <v>327</v>
      </c>
      <c r="G220" s="147" t="s">
        <v>141</v>
      </c>
      <c r="H220" s="148">
        <v>20.25</v>
      </c>
      <c r="I220" s="149"/>
      <c r="J220" s="150">
        <f>ROUND(I220*H220,2)</f>
        <v>0</v>
      </c>
      <c r="K220" s="146" t="s">
        <v>142</v>
      </c>
      <c r="L220" s="31"/>
      <c r="M220" s="151" t="s">
        <v>1</v>
      </c>
      <c r="N220" s="152" t="s">
        <v>40</v>
      </c>
      <c r="P220" s="153">
        <f>O220*H220</f>
        <v>0</v>
      </c>
      <c r="Q220" s="153">
        <v>0.0076</v>
      </c>
      <c r="R220" s="153">
        <f>Q220*H220</f>
        <v>0.1539</v>
      </c>
      <c r="S220" s="153">
        <v>0</v>
      </c>
      <c r="T220" s="154">
        <f>S220*H220</f>
        <v>0</v>
      </c>
      <c r="AR220" s="155" t="s">
        <v>143</v>
      </c>
      <c r="AT220" s="155" t="s">
        <v>138</v>
      </c>
      <c r="AU220" s="155" t="s">
        <v>83</v>
      </c>
      <c r="AY220" s="16" t="s">
        <v>136</v>
      </c>
      <c r="BE220" s="156">
        <f>IF(N220="základní",J220,0)</f>
        <v>0</v>
      </c>
      <c r="BF220" s="156">
        <f>IF(N220="snížená",J220,0)</f>
        <v>0</v>
      </c>
      <c r="BG220" s="156">
        <f>IF(N220="zákl. přenesená",J220,0)</f>
        <v>0</v>
      </c>
      <c r="BH220" s="156">
        <f>IF(N220="sníž. přenesená",J220,0)</f>
        <v>0</v>
      </c>
      <c r="BI220" s="156">
        <f>IF(N220="nulová",J220,0)</f>
        <v>0</v>
      </c>
      <c r="BJ220" s="16" t="s">
        <v>80</v>
      </c>
      <c r="BK220" s="156">
        <f>ROUND(I220*H220,2)</f>
        <v>0</v>
      </c>
      <c r="BL220" s="16" t="s">
        <v>143</v>
      </c>
      <c r="BM220" s="155" t="s">
        <v>328</v>
      </c>
    </row>
    <row r="221" spans="2:51" s="12" customFormat="1" ht="12">
      <c r="B221" s="157"/>
      <c r="D221" s="158" t="s">
        <v>145</v>
      </c>
      <c r="E221" s="159" t="s">
        <v>1</v>
      </c>
      <c r="F221" s="160" t="s">
        <v>329</v>
      </c>
      <c r="H221" s="161">
        <v>20.25</v>
      </c>
      <c r="I221" s="162"/>
      <c r="L221" s="157"/>
      <c r="M221" s="163"/>
      <c r="T221" s="164"/>
      <c r="AT221" s="159" t="s">
        <v>145</v>
      </c>
      <c r="AU221" s="159" t="s">
        <v>83</v>
      </c>
      <c r="AV221" s="12" t="s">
        <v>83</v>
      </c>
      <c r="AW221" s="12" t="s">
        <v>31</v>
      </c>
      <c r="AX221" s="12" t="s">
        <v>80</v>
      </c>
      <c r="AY221" s="159" t="s">
        <v>136</v>
      </c>
    </row>
    <row r="222" spans="2:65" s="1" customFormat="1" ht="24" customHeight="1">
      <c r="B222" s="143"/>
      <c r="C222" s="144" t="s">
        <v>330</v>
      </c>
      <c r="D222" s="144" t="s">
        <v>138</v>
      </c>
      <c r="E222" s="145" t="s">
        <v>331</v>
      </c>
      <c r="F222" s="146" t="s">
        <v>332</v>
      </c>
      <c r="G222" s="147" t="s">
        <v>141</v>
      </c>
      <c r="H222" s="148">
        <v>3.06</v>
      </c>
      <c r="I222" s="149"/>
      <c r="J222" s="150">
        <f>ROUND(I222*H222,2)</f>
        <v>0</v>
      </c>
      <c r="K222" s="146" t="s">
        <v>142</v>
      </c>
      <c r="L222" s="31"/>
      <c r="M222" s="151" t="s">
        <v>1</v>
      </c>
      <c r="N222" s="152" t="s">
        <v>40</v>
      </c>
      <c r="P222" s="153">
        <f>O222*H222</f>
        <v>0</v>
      </c>
      <c r="Q222" s="153">
        <v>0.0075</v>
      </c>
      <c r="R222" s="153">
        <f>Q222*H222</f>
        <v>0.022949999999999998</v>
      </c>
      <c r="S222" s="153">
        <v>0</v>
      </c>
      <c r="T222" s="154">
        <f>S222*H222</f>
        <v>0</v>
      </c>
      <c r="AR222" s="155" t="s">
        <v>143</v>
      </c>
      <c r="AT222" s="155" t="s">
        <v>138</v>
      </c>
      <c r="AU222" s="155" t="s">
        <v>83</v>
      </c>
      <c r="AY222" s="16" t="s">
        <v>136</v>
      </c>
      <c r="BE222" s="156">
        <f>IF(N222="základní",J222,0)</f>
        <v>0</v>
      </c>
      <c r="BF222" s="156">
        <f>IF(N222="snížená",J222,0)</f>
        <v>0</v>
      </c>
      <c r="BG222" s="156">
        <f>IF(N222="zákl. přenesená",J222,0)</f>
        <v>0</v>
      </c>
      <c r="BH222" s="156">
        <f>IF(N222="sníž. přenesená",J222,0)</f>
        <v>0</v>
      </c>
      <c r="BI222" s="156">
        <f>IF(N222="nulová",J222,0)</f>
        <v>0</v>
      </c>
      <c r="BJ222" s="16" t="s">
        <v>80</v>
      </c>
      <c r="BK222" s="156">
        <f>ROUND(I222*H222,2)</f>
        <v>0</v>
      </c>
      <c r="BL222" s="16" t="s">
        <v>143</v>
      </c>
      <c r="BM222" s="155" t="s">
        <v>333</v>
      </c>
    </row>
    <row r="223" spans="2:51" s="13" customFormat="1" ht="12">
      <c r="B223" s="165"/>
      <c r="D223" s="158" t="s">
        <v>145</v>
      </c>
      <c r="E223" s="166" t="s">
        <v>1</v>
      </c>
      <c r="F223" s="167" t="s">
        <v>334</v>
      </c>
      <c r="H223" s="166" t="s">
        <v>1</v>
      </c>
      <c r="I223" s="168"/>
      <c r="L223" s="165"/>
      <c r="M223" s="169"/>
      <c r="T223" s="170"/>
      <c r="AT223" s="166" t="s">
        <v>145</v>
      </c>
      <c r="AU223" s="166" t="s">
        <v>83</v>
      </c>
      <c r="AV223" s="13" t="s">
        <v>80</v>
      </c>
      <c r="AW223" s="13" t="s">
        <v>31</v>
      </c>
      <c r="AX223" s="13" t="s">
        <v>75</v>
      </c>
      <c r="AY223" s="166" t="s">
        <v>136</v>
      </c>
    </row>
    <row r="224" spans="2:51" s="12" customFormat="1" ht="12">
      <c r="B224" s="157"/>
      <c r="D224" s="158" t="s">
        <v>145</v>
      </c>
      <c r="E224" s="159" t="s">
        <v>1</v>
      </c>
      <c r="F224" s="160" t="s">
        <v>335</v>
      </c>
      <c r="H224" s="161">
        <v>3.06</v>
      </c>
      <c r="I224" s="162"/>
      <c r="L224" s="157"/>
      <c r="M224" s="163"/>
      <c r="T224" s="164"/>
      <c r="AT224" s="159" t="s">
        <v>145</v>
      </c>
      <c r="AU224" s="159" t="s">
        <v>83</v>
      </c>
      <c r="AV224" s="12" t="s">
        <v>83</v>
      </c>
      <c r="AW224" s="12" t="s">
        <v>31</v>
      </c>
      <c r="AX224" s="12" t="s">
        <v>80</v>
      </c>
      <c r="AY224" s="159" t="s">
        <v>136</v>
      </c>
    </row>
    <row r="225" spans="2:65" s="1" customFormat="1" ht="24" customHeight="1">
      <c r="B225" s="143"/>
      <c r="C225" s="144" t="s">
        <v>336</v>
      </c>
      <c r="D225" s="144" t="s">
        <v>138</v>
      </c>
      <c r="E225" s="145" t="s">
        <v>337</v>
      </c>
      <c r="F225" s="146" t="s">
        <v>338</v>
      </c>
      <c r="G225" s="147" t="s">
        <v>141</v>
      </c>
      <c r="H225" s="148">
        <v>5.13</v>
      </c>
      <c r="I225" s="149"/>
      <c r="J225" s="150">
        <f>ROUND(I225*H225,2)</f>
        <v>0</v>
      </c>
      <c r="K225" s="146" t="s">
        <v>142</v>
      </c>
      <c r="L225" s="31"/>
      <c r="M225" s="151" t="s">
        <v>1</v>
      </c>
      <c r="N225" s="152" t="s">
        <v>40</v>
      </c>
      <c r="P225" s="153">
        <f>O225*H225</f>
        <v>0</v>
      </c>
      <c r="Q225" s="153">
        <v>0.01787</v>
      </c>
      <c r="R225" s="153">
        <f>Q225*H225</f>
        <v>0.09167310000000001</v>
      </c>
      <c r="S225" s="153">
        <v>0</v>
      </c>
      <c r="T225" s="154">
        <f>S225*H225</f>
        <v>0</v>
      </c>
      <c r="AR225" s="155" t="s">
        <v>143</v>
      </c>
      <c r="AT225" s="155" t="s">
        <v>138</v>
      </c>
      <c r="AU225" s="155" t="s">
        <v>83</v>
      </c>
      <c r="AY225" s="16" t="s">
        <v>136</v>
      </c>
      <c r="BE225" s="156">
        <f>IF(N225="základní",J225,0)</f>
        <v>0</v>
      </c>
      <c r="BF225" s="156">
        <f>IF(N225="snížená",J225,0)</f>
        <v>0</v>
      </c>
      <c r="BG225" s="156">
        <f>IF(N225="zákl. přenesená",J225,0)</f>
        <v>0</v>
      </c>
      <c r="BH225" s="156">
        <f>IF(N225="sníž. přenesená",J225,0)</f>
        <v>0</v>
      </c>
      <c r="BI225" s="156">
        <f>IF(N225="nulová",J225,0)</f>
        <v>0</v>
      </c>
      <c r="BJ225" s="16" t="s">
        <v>80</v>
      </c>
      <c r="BK225" s="156">
        <f>ROUND(I225*H225,2)</f>
        <v>0</v>
      </c>
      <c r="BL225" s="16" t="s">
        <v>143</v>
      </c>
      <c r="BM225" s="155" t="s">
        <v>339</v>
      </c>
    </row>
    <row r="226" spans="2:51" s="12" customFormat="1" ht="12">
      <c r="B226" s="157"/>
      <c r="D226" s="158" t="s">
        <v>145</v>
      </c>
      <c r="E226" s="159" t="s">
        <v>1</v>
      </c>
      <c r="F226" s="160" t="s">
        <v>340</v>
      </c>
      <c r="H226" s="161">
        <v>2.43</v>
      </c>
      <c r="I226" s="162"/>
      <c r="L226" s="157"/>
      <c r="M226" s="163"/>
      <c r="T226" s="164"/>
      <c r="AT226" s="159" t="s">
        <v>145</v>
      </c>
      <c r="AU226" s="159" t="s">
        <v>83</v>
      </c>
      <c r="AV226" s="12" t="s">
        <v>83</v>
      </c>
      <c r="AW226" s="12" t="s">
        <v>31</v>
      </c>
      <c r="AX226" s="12" t="s">
        <v>75</v>
      </c>
      <c r="AY226" s="159" t="s">
        <v>136</v>
      </c>
    </row>
    <row r="227" spans="2:51" s="12" customFormat="1" ht="12">
      <c r="B227" s="157"/>
      <c r="D227" s="158" t="s">
        <v>145</v>
      </c>
      <c r="E227" s="159" t="s">
        <v>1</v>
      </c>
      <c r="F227" s="160" t="s">
        <v>341</v>
      </c>
      <c r="H227" s="161">
        <v>2.7</v>
      </c>
      <c r="I227" s="162"/>
      <c r="L227" s="157"/>
      <c r="M227" s="163"/>
      <c r="T227" s="164"/>
      <c r="AT227" s="159" t="s">
        <v>145</v>
      </c>
      <c r="AU227" s="159" t="s">
        <v>83</v>
      </c>
      <c r="AV227" s="12" t="s">
        <v>83</v>
      </c>
      <c r="AW227" s="12" t="s">
        <v>31</v>
      </c>
      <c r="AX227" s="12" t="s">
        <v>75</v>
      </c>
      <c r="AY227" s="159" t="s">
        <v>136</v>
      </c>
    </row>
    <row r="228" spans="2:51" s="14" customFormat="1" ht="12">
      <c r="B228" s="171"/>
      <c r="D228" s="158" t="s">
        <v>145</v>
      </c>
      <c r="E228" s="172" t="s">
        <v>1</v>
      </c>
      <c r="F228" s="173" t="s">
        <v>164</v>
      </c>
      <c r="H228" s="174">
        <v>5.13</v>
      </c>
      <c r="I228" s="175"/>
      <c r="L228" s="171"/>
      <c r="M228" s="176"/>
      <c r="T228" s="177"/>
      <c r="AT228" s="172" t="s">
        <v>145</v>
      </c>
      <c r="AU228" s="172" t="s">
        <v>83</v>
      </c>
      <c r="AV228" s="14" t="s">
        <v>143</v>
      </c>
      <c r="AW228" s="14" t="s">
        <v>31</v>
      </c>
      <c r="AX228" s="14" t="s">
        <v>80</v>
      </c>
      <c r="AY228" s="172" t="s">
        <v>136</v>
      </c>
    </row>
    <row r="229" spans="2:65" s="1" customFormat="1" ht="16.5" customHeight="1">
      <c r="B229" s="143"/>
      <c r="C229" s="144" t="s">
        <v>342</v>
      </c>
      <c r="D229" s="144" t="s">
        <v>138</v>
      </c>
      <c r="E229" s="145" t="s">
        <v>343</v>
      </c>
      <c r="F229" s="146" t="s">
        <v>344</v>
      </c>
      <c r="G229" s="147" t="s">
        <v>141</v>
      </c>
      <c r="H229" s="148">
        <v>20.25</v>
      </c>
      <c r="I229" s="149"/>
      <c r="J229" s="150">
        <f>ROUND(I229*H229,2)</f>
        <v>0</v>
      </c>
      <c r="K229" s="146" t="s">
        <v>142</v>
      </c>
      <c r="L229" s="31"/>
      <c r="M229" s="151" t="s">
        <v>1</v>
      </c>
      <c r="N229" s="152" t="s">
        <v>40</v>
      </c>
      <c r="P229" s="153">
        <f>O229*H229</f>
        <v>0</v>
      </c>
      <c r="Q229" s="153">
        <v>0</v>
      </c>
      <c r="R229" s="153">
        <f>Q229*H229</f>
        <v>0</v>
      </c>
      <c r="S229" s="153">
        <v>0</v>
      </c>
      <c r="T229" s="154">
        <f>S229*H229</f>
        <v>0</v>
      </c>
      <c r="AR229" s="155" t="s">
        <v>143</v>
      </c>
      <c r="AT229" s="155" t="s">
        <v>138</v>
      </c>
      <c r="AU229" s="155" t="s">
        <v>83</v>
      </c>
      <c r="AY229" s="16" t="s">
        <v>136</v>
      </c>
      <c r="BE229" s="156">
        <f>IF(N229="základní",J229,0)</f>
        <v>0</v>
      </c>
      <c r="BF229" s="156">
        <f>IF(N229="snížená",J229,0)</f>
        <v>0</v>
      </c>
      <c r="BG229" s="156">
        <f>IF(N229="zákl. přenesená",J229,0)</f>
        <v>0</v>
      </c>
      <c r="BH229" s="156">
        <f>IF(N229="sníž. přenesená",J229,0)</f>
        <v>0</v>
      </c>
      <c r="BI229" s="156">
        <f>IF(N229="nulová",J229,0)</f>
        <v>0</v>
      </c>
      <c r="BJ229" s="16" t="s">
        <v>80</v>
      </c>
      <c r="BK229" s="156">
        <f>ROUND(I229*H229,2)</f>
        <v>0</v>
      </c>
      <c r="BL229" s="16" t="s">
        <v>143</v>
      </c>
      <c r="BM229" s="155" t="s">
        <v>345</v>
      </c>
    </row>
    <row r="230" spans="2:65" s="1" customFormat="1" ht="24" customHeight="1">
      <c r="B230" s="143"/>
      <c r="C230" s="144" t="s">
        <v>346</v>
      </c>
      <c r="D230" s="144" t="s">
        <v>138</v>
      </c>
      <c r="E230" s="145" t="s">
        <v>347</v>
      </c>
      <c r="F230" s="146" t="s">
        <v>348</v>
      </c>
      <c r="G230" s="147" t="s">
        <v>141</v>
      </c>
      <c r="H230" s="148">
        <v>3.06</v>
      </c>
      <c r="I230" s="149"/>
      <c r="J230" s="150">
        <f>ROUND(I230*H230,2)</f>
        <v>0</v>
      </c>
      <c r="K230" s="146" t="s">
        <v>142</v>
      </c>
      <c r="L230" s="31"/>
      <c r="M230" s="151" t="s">
        <v>1</v>
      </c>
      <c r="N230" s="152" t="s">
        <v>40</v>
      </c>
      <c r="P230" s="153">
        <f>O230*H230</f>
        <v>0</v>
      </c>
      <c r="Q230" s="153">
        <v>5E-05</v>
      </c>
      <c r="R230" s="153">
        <f>Q230*H230</f>
        <v>0.000153</v>
      </c>
      <c r="S230" s="153">
        <v>0</v>
      </c>
      <c r="T230" s="154">
        <f>S230*H230</f>
        <v>0</v>
      </c>
      <c r="AR230" s="155" t="s">
        <v>143</v>
      </c>
      <c r="AT230" s="155" t="s">
        <v>138</v>
      </c>
      <c r="AU230" s="155" t="s">
        <v>83</v>
      </c>
      <c r="AY230" s="16" t="s">
        <v>136</v>
      </c>
      <c r="BE230" s="156">
        <f>IF(N230="základní",J230,0)</f>
        <v>0</v>
      </c>
      <c r="BF230" s="156">
        <f>IF(N230="snížená",J230,0)</f>
        <v>0</v>
      </c>
      <c r="BG230" s="156">
        <f>IF(N230="zákl. přenesená",J230,0)</f>
        <v>0</v>
      </c>
      <c r="BH230" s="156">
        <f>IF(N230="sníž. přenesená",J230,0)</f>
        <v>0</v>
      </c>
      <c r="BI230" s="156">
        <f>IF(N230="nulová",J230,0)</f>
        <v>0</v>
      </c>
      <c r="BJ230" s="16" t="s">
        <v>80</v>
      </c>
      <c r="BK230" s="156">
        <f>ROUND(I230*H230,2)</f>
        <v>0</v>
      </c>
      <c r="BL230" s="16" t="s">
        <v>143</v>
      </c>
      <c r="BM230" s="155" t="s">
        <v>349</v>
      </c>
    </row>
    <row r="231" spans="2:65" s="1" customFormat="1" ht="24" customHeight="1">
      <c r="B231" s="143"/>
      <c r="C231" s="144" t="s">
        <v>350</v>
      </c>
      <c r="D231" s="144" t="s">
        <v>138</v>
      </c>
      <c r="E231" s="145" t="s">
        <v>351</v>
      </c>
      <c r="F231" s="146" t="s">
        <v>352</v>
      </c>
      <c r="G231" s="147" t="s">
        <v>141</v>
      </c>
      <c r="H231" s="148">
        <v>5.13</v>
      </c>
      <c r="I231" s="149"/>
      <c r="J231" s="150">
        <f>ROUND(I231*H231,2)</f>
        <v>0</v>
      </c>
      <c r="K231" s="146" t="s">
        <v>142</v>
      </c>
      <c r="L231" s="31"/>
      <c r="M231" s="151" t="s">
        <v>1</v>
      </c>
      <c r="N231" s="152" t="s">
        <v>40</v>
      </c>
      <c r="P231" s="153">
        <f>O231*H231</f>
        <v>0</v>
      </c>
      <c r="Q231" s="153">
        <v>0</v>
      </c>
      <c r="R231" s="153">
        <f>Q231*H231</f>
        <v>0</v>
      </c>
      <c r="S231" s="153">
        <v>0</v>
      </c>
      <c r="T231" s="154">
        <f>S231*H231</f>
        <v>0</v>
      </c>
      <c r="AR231" s="155" t="s">
        <v>143</v>
      </c>
      <c r="AT231" s="155" t="s">
        <v>138</v>
      </c>
      <c r="AU231" s="155" t="s">
        <v>83</v>
      </c>
      <c r="AY231" s="16" t="s">
        <v>136</v>
      </c>
      <c r="BE231" s="156">
        <f>IF(N231="základní",J231,0)</f>
        <v>0</v>
      </c>
      <c r="BF231" s="156">
        <f>IF(N231="snížená",J231,0)</f>
        <v>0</v>
      </c>
      <c r="BG231" s="156">
        <f>IF(N231="zákl. přenesená",J231,0)</f>
        <v>0</v>
      </c>
      <c r="BH231" s="156">
        <f>IF(N231="sníž. přenesená",J231,0)</f>
        <v>0</v>
      </c>
      <c r="BI231" s="156">
        <f>IF(N231="nulová",J231,0)</f>
        <v>0</v>
      </c>
      <c r="BJ231" s="16" t="s">
        <v>80</v>
      </c>
      <c r="BK231" s="156">
        <f>ROUND(I231*H231,2)</f>
        <v>0</v>
      </c>
      <c r="BL231" s="16" t="s">
        <v>143</v>
      </c>
      <c r="BM231" s="155" t="s">
        <v>353</v>
      </c>
    </row>
    <row r="232" spans="2:65" s="1" customFormat="1" ht="16.5" customHeight="1">
      <c r="B232" s="143"/>
      <c r="C232" s="144" t="s">
        <v>354</v>
      </c>
      <c r="D232" s="144" t="s">
        <v>138</v>
      </c>
      <c r="E232" s="145" t="s">
        <v>355</v>
      </c>
      <c r="F232" s="146" t="s">
        <v>356</v>
      </c>
      <c r="G232" s="147" t="s">
        <v>198</v>
      </c>
      <c r="H232" s="148">
        <v>0.697</v>
      </c>
      <c r="I232" s="149"/>
      <c r="J232" s="150">
        <f>ROUND(I232*H232,2)</f>
        <v>0</v>
      </c>
      <c r="K232" s="146" t="s">
        <v>142</v>
      </c>
      <c r="L232" s="31"/>
      <c r="M232" s="151" t="s">
        <v>1</v>
      </c>
      <c r="N232" s="152" t="s">
        <v>40</v>
      </c>
      <c r="P232" s="153">
        <f>O232*H232</f>
        <v>0</v>
      </c>
      <c r="Q232" s="153">
        <v>1.04909</v>
      </c>
      <c r="R232" s="153">
        <f>Q232*H232</f>
        <v>0.73121573</v>
      </c>
      <c r="S232" s="153">
        <v>0</v>
      </c>
      <c r="T232" s="154">
        <f>S232*H232</f>
        <v>0</v>
      </c>
      <c r="AR232" s="155" t="s">
        <v>143</v>
      </c>
      <c r="AT232" s="155" t="s">
        <v>138</v>
      </c>
      <c r="AU232" s="155" t="s">
        <v>83</v>
      </c>
      <c r="AY232" s="16" t="s">
        <v>136</v>
      </c>
      <c r="BE232" s="156">
        <f>IF(N232="základní",J232,0)</f>
        <v>0</v>
      </c>
      <c r="BF232" s="156">
        <f>IF(N232="snížená",J232,0)</f>
        <v>0</v>
      </c>
      <c r="BG232" s="156">
        <f>IF(N232="zákl. přenesená",J232,0)</f>
        <v>0</v>
      </c>
      <c r="BH232" s="156">
        <f>IF(N232="sníž. přenesená",J232,0)</f>
        <v>0</v>
      </c>
      <c r="BI232" s="156">
        <f>IF(N232="nulová",J232,0)</f>
        <v>0</v>
      </c>
      <c r="BJ232" s="16" t="s">
        <v>80</v>
      </c>
      <c r="BK232" s="156">
        <f>ROUND(I232*H232,2)</f>
        <v>0</v>
      </c>
      <c r="BL232" s="16" t="s">
        <v>143</v>
      </c>
      <c r="BM232" s="155" t="s">
        <v>357</v>
      </c>
    </row>
    <row r="233" spans="2:51" s="12" customFormat="1" ht="12">
      <c r="B233" s="157"/>
      <c r="D233" s="158" t="s">
        <v>145</v>
      </c>
      <c r="E233" s="159" t="s">
        <v>1</v>
      </c>
      <c r="F233" s="160" t="s">
        <v>358</v>
      </c>
      <c r="H233" s="161">
        <v>0.697</v>
      </c>
      <c r="I233" s="162"/>
      <c r="L233" s="157"/>
      <c r="M233" s="163"/>
      <c r="T233" s="164"/>
      <c r="AT233" s="159" t="s">
        <v>145</v>
      </c>
      <c r="AU233" s="159" t="s">
        <v>83</v>
      </c>
      <c r="AV233" s="12" t="s">
        <v>83</v>
      </c>
      <c r="AW233" s="12" t="s">
        <v>31</v>
      </c>
      <c r="AX233" s="12" t="s">
        <v>80</v>
      </c>
      <c r="AY233" s="159" t="s">
        <v>136</v>
      </c>
    </row>
    <row r="234" spans="2:65" s="1" customFormat="1" ht="16.5" customHeight="1">
      <c r="B234" s="143"/>
      <c r="C234" s="144" t="s">
        <v>359</v>
      </c>
      <c r="D234" s="144" t="s">
        <v>138</v>
      </c>
      <c r="E234" s="145" t="s">
        <v>360</v>
      </c>
      <c r="F234" s="146" t="s">
        <v>361</v>
      </c>
      <c r="G234" s="147" t="s">
        <v>198</v>
      </c>
      <c r="H234" s="148">
        <v>0.094</v>
      </c>
      <c r="I234" s="149"/>
      <c r="J234" s="150">
        <f>ROUND(I234*H234,2)</f>
        <v>0</v>
      </c>
      <c r="K234" s="146" t="s">
        <v>142</v>
      </c>
      <c r="L234" s="31"/>
      <c r="M234" s="151" t="s">
        <v>1</v>
      </c>
      <c r="N234" s="152" t="s">
        <v>40</v>
      </c>
      <c r="P234" s="153">
        <f>O234*H234</f>
        <v>0</v>
      </c>
      <c r="Q234" s="153">
        <v>1.10429</v>
      </c>
      <c r="R234" s="153">
        <f>Q234*H234</f>
        <v>0.10380326</v>
      </c>
      <c r="S234" s="153">
        <v>0</v>
      </c>
      <c r="T234" s="154">
        <f>S234*H234</f>
        <v>0</v>
      </c>
      <c r="AR234" s="155" t="s">
        <v>143</v>
      </c>
      <c r="AT234" s="155" t="s">
        <v>138</v>
      </c>
      <c r="AU234" s="155" t="s">
        <v>83</v>
      </c>
      <c r="AY234" s="16" t="s">
        <v>136</v>
      </c>
      <c r="BE234" s="156">
        <f>IF(N234="základní",J234,0)</f>
        <v>0</v>
      </c>
      <c r="BF234" s="156">
        <f>IF(N234="snížená",J234,0)</f>
        <v>0</v>
      </c>
      <c r="BG234" s="156">
        <f>IF(N234="zákl. přenesená",J234,0)</f>
        <v>0</v>
      </c>
      <c r="BH234" s="156">
        <f>IF(N234="sníž. přenesená",J234,0)</f>
        <v>0</v>
      </c>
      <c r="BI234" s="156">
        <f>IF(N234="nulová",J234,0)</f>
        <v>0</v>
      </c>
      <c r="BJ234" s="16" t="s">
        <v>80</v>
      </c>
      <c r="BK234" s="156">
        <f>ROUND(I234*H234,2)</f>
        <v>0</v>
      </c>
      <c r="BL234" s="16" t="s">
        <v>143</v>
      </c>
      <c r="BM234" s="155" t="s">
        <v>362</v>
      </c>
    </row>
    <row r="235" spans="2:51" s="12" customFormat="1" ht="12">
      <c r="B235" s="157"/>
      <c r="D235" s="158" t="s">
        <v>145</v>
      </c>
      <c r="E235" s="159" t="s">
        <v>1</v>
      </c>
      <c r="F235" s="160" t="s">
        <v>363</v>
      </c>
      <c r="H235" s="161">
        <v>0.094</v>
      </c>
      <c r="I235" s="162"/>
      <c r="L235" s="157"/>
      <c r="M235" s="163"/>
      <c r="T235" s="164"/>
      <c r="AT235" s="159" t="s">
        <v>145</v>
      </c>
      <c r="AU235" s="159" t="s">
        <v>83</v>
      </c>
      <c r="AV235" s="12" t="s">
        <v>83</v>
      </c>
      <c r="AW235" s="12" t="s">
        <v>31</v>
      </c>
      <c r="AX235" s="12" t="s">
        <v>80</v>
      </c>
      <c r="AY235" s="159" t="s">
        <v>136</v>
      </c>
    </row>
    <row r="236" spans="2:65" s="1" customFormat="1" ht="16.5" customHeight="1">
      <c r="B236" s="143"/>
      <c r="C236" s="144" t="s">
        <v>364</v>
      </c>
      <c r="D236" s="144" t="s">
        <v>138</v>
      </c>
      <c r="E236" s="145" t="s">
        <v>365</v>
      </c>
      <c r="F236" s="146" t="s">
        <v>366</v>
      </c>
      <c r="G236" s="147" t="s">
        <v>149</v>
      </c>
      <c r="H236" s="148">
        <v>0.45</v>
      </c>
      <c r="I236" s="149"/>
      <c r="J236" s="150">
        <f>ROUND(I236*H236,2)</f>
        <v>0</v>
      </c>
      <c r="K236" s="146" t="s">
        <v>142</v>
      </c>
      <c r="L236" s="31"/>
      <c r="M236" s="151" t="s">
        <v>1</v>
      </c>
      <c r="N236" s="152" t="s">
        <v>40</v>
      </c>
      <c r="P236" s="153">
        <f>O236*H236</f>
        <v>0</v>
      </c>
      <c r="Q236" s="153">
        <v>0.61465</v>
      </c>
      <c r="R236" s="153">
        <f>Q236*H236</f>
        <v>0.2765925</v>
      </c>
      <c r="S236" s="153">
        <v>0</v>
      </c>
      <c r="T236" s="154">
        <f>S236*H236</f>
        <v>0</v>
      </c>
      <c r="AR236" s="155" t="s">
        <v>143</v>
      </c>
      <c r="AT236" s="155" t="s">
        <v>138</v>
      </c>
      <c r="AU236" s="155" t="s">
        <v>83</v>
      </c>
      <c r="AY236" s="16" t="s">
        <v>136</v>
      </c>
      <c r="BE236" s="156">
        <f>IF(N236="základní",J236,0)</f>
        <v>0</v>
      </c>
      <c r="BF236" s="156">
        <f>IF(N236="snížená",J236,0)</f>
        <v>0</v>
      </c>
      <c r="BG236" s="156">
        <f>IF(N236="zákl. přenesená",J236,0)</f>
        <v>0</v>
      </c>
      <c r="BH236" s="156">
        <f>IF(N236="sníž. přenesená",J236,0)</f>
        <v>0</v>
      </c>
      <c r="BI236" s="156">
        <f>IF(N236="nulová",J236,0)</f>
        <v>0</v>
      </c>
      <c r="BJ236" s="16" t="s">
        <v>80</v>
      </c>
      <c r="BK236" s="156">
        <f>ROUND(I236*H236,2)</f>
        <v>0</v>
      </c>
      <c r="BL236" s="16" t="s">
        <v>143</v>
      </c>
      <c r="BM236" s="155" t="s">
        <v>367</v>
      </c>
    </row>
    <row r="237" spans="2:51" s="13" customFormat="1" ht="12">
      <c r="B237" s="165"/>
      <c r="D237" s="158" t="s">
        <v>145</v>
      </c>
      <c r="E237" s="166" t="s">
        <v>1</v>
      </c>
      <c r="F237" s="167" t="s">
        <v>368</v>
      </c>
      <c r="H237" s="166" t="s">
        <v>1</v>
      </c>
      <c r="I237" s="168"/>
      <c r="L237" s="165"/>
      <c r="M237" s="169"/>
      <c r="T237" s="170"/>
      <c r="AT237" s="166" t="s">
        <v>145</v>
      </c>
      <c r="AU237" s="166" t="s">
        <v>83</v>
      </c>
      <c r="AV237" s="13" t="s">
        <v>80</v>
      </c>
      <c r="AW237" s="13" t="s">
        <v>31</v>
      </c>
      <c r="AX237" s="13" t="s">
        <v>75</v>
      </c>
      <c r="AY237" s="166" t="s">
        <v>136</v>
      </c>
    </row>
    <row r="238" spans="2:51" s="13" customFormat="1" ht="12">
      <c r="B238" s="165"/>
      <c r="D238" s="158" t="s">
        <v>145</v>
      </c>
      <c r="E238" s="166" t="s">
        <v>1</v>
      </c>
      <c r="F238" s="167" t="s">
        <v>369</v>
      </c>
      <c r="H238" s="166" t="s">
        <v>1</v>
      </c>
      <c r="I238" s="168"/>
      <c r="L238" s="165"/>
      <c r="M238" s="169"/>
      <c r="T238" s="170"/>
      <c r="AT238" s="166" t="s">
        <v>145</v>
      </c>
      <c r="AU238" s="166" t="s">
        <v>83</v>
      </c>
      <c r="AV238" s="13" t="s">
        <v>80</v>
      </c>
      <c r="AW238" s="13" t="s">
        <v>31</v>
      </c>
      <c r="AX238" s="13" t="s">
        <v>75</v>
      </c>
      <c r="AY238" s="166" t="s">
        <v>136</v>
      </c>
    </row>
    <row r="239" spans="2:51" s="12" customFormat="1" ht="12">
      <c r="B239" s="157"/>
      <c r="D239" s="158" t="s">
        <v>145</v>
      </c>
      <c r="E239" s="159" t="s">
        <v>1</v>
      </c>
      <c r="F239" s="160" t="s">
        <v>370</v>
      </c>
      <c r="H239" s="161">
        <v>0.45</v>
      </c>
      <c r="I239" s="162"/>
      <c r="L239" s="157"/>
      <c r="M239" s="163"/>
      <c r="T239" s="164"/>
      <c r="AT239" s="159" t="s">
        <v>145</v>
      </c>
      <c r="AU239" s="159" t="s">
        <v>83</v>
      </c>
      <c r="AV239" s="12" t="s">
        <v>83</v>
      </c>
      <c r="AW239" s="12" t="s">
        <v>31</v>
      </c>
      <c r="AX239" s="12" t="s">
        <v>80</v>
      </c>
      <c r="AY239" s="159" t="s">
        <v>136</v>
      </c>
    </row>
    <row r="240" spans="2:65" s="1" customFormat="1" ht="24" customHeight="1">
      <c r="B240" s="143"/>
      <c r="C240" s="144" t="s">
        <v>371</v>
      </c>
      <c r="D240" s="144" t="s">
        <v>138</v>
      </c>
      <c r="E240" s="145" t="s">
        <v>372</v>
      </c>
      <c r="F240" s="146" t="s">
        <v>373</v>
      </c>
      <c r="G240" s="147" t="s">
        <v>374</v>
      </c>
      <c r="H240" s="148">
        <v>2</v>
      </c>
      <c r="I240" s="149"/>
      <c r="J240" s="150">
        <f>ROUND(I240*H240,2)</f>
        <v>0</v>
      </c>
      <c r="K240" s="146" t="s">
        <v>1</v>
      </c>
      <c r="L240" s="31"/>
      <c r="M240" s="151" t="s">
        <v>1</v>
      </c>
      <c r="N240" s="152" t="s">
        <v>40</v>
      </c>
      <c r="P240" s="153">
        <f>O240*H240</f>
        <v>0</v>
      </c>
      <c r="Q240" s="153">
        <v>6.3</v>
      </c>
      <c r="R240" s="153">
        <f>Q240*H240</f>
        <v>12.6</v>
      </c>
      <c r="S240" s="153">
        <v>0</v>
      </c>
      <c r="T240" s="154">
        <f>S240*H240</f>
        <v>0</v>
      </c>
      <c r="AR240" s="155" t="s">
        <v>143</v>
      </c>
      <c r="AT240" s="155" t="s">
        <v>138</v>
      </c>
      <c r="AU240" s="155" t="s">
        <v>83</v>
      </c>
      <c r="AY240" s="16" t="s">
        <v>136</v>
      </c>
      <c r="BE240" s="156">
        <f>IF(N240="základní",J240,0)</f>
        <v>0</v>
      </c>
      <c r="BF240" s="156">
        <f>IF(N240="snížená",J240,0)</f>
        <v>0</v>
      </c>
      <c r="BG240" s="156">
        <f>IF(N240="zákl. přenesená",J240,0)</f>
        <v>0</v>
      </c>
      <c r="BH240" s="156">
        <f>IF(N240="sníž. přenesená",J240,0)</f>
        <v>0</v>
      </c>
      <c r="BI240" s="156">
        <f>IF(N240="nulová",J240,0)</f>
        <v>0</v>
      </c>
      <c r="BJ240" s="16" t="s">
        <v>80</v>
      </c>
      <c r="BK240" s="156">
        <f>ROUND(I240*H240,2)</f>
        <v>0</v>
      </c>
      <c r="BL240" s="16" t="s">
        <v>143</v>
      </c>
      <c r="BM240" s="155" t="s">
        <v>375</v>
      </c>
    </row>
    <row r="241" spans="2:65" s="1" customFormat="1" ht="24" customHeight="1">
      <c r="B241" s="143"/>
      <c r="C241" s="144" t="s">
        <v>376</v>
      </c>
      <c r="D241" s="144" t="s">
        <v>138</v>
      </c>
      <c r="E241" s="145" t="s">
        <v>377</v>
      </c>
      <c r="F241" s="146" t="s">
        <v>378</v>
      </c>
      <c r="G241" s="147" t="s">
        <v>141</v>
      </c>
      <c r="H241" s="148">
        <v>15.736</v>
      </c>
      <c r="I241" s="149"/>
      <c r="J241" s="150">
        <f>ROUND(I241*H241,2)</f>
        <v>0</v>
      </c>
      <c r="K241" s="146" t="s">
        <v>1</v>
      </c>
      <c r="L241" s="31"/>
      <c r="M241" s="151" t="s">
        <v>1</v>
      </c>
      <c r="N241" s="152" t="s">
        <v>40</v>
      </c>
      <c r="P241" s="153">
        <f>O241*H241</f>
        <v>0</v>
      </c>
      <c r="Q241" s="153">
        <v>0.38257</v>
      </c>
      <c r="R241" s="153">
        <f>Q241*H241</f>
        <v>6.020121520000001</v>
      </c>
      <c r="S241" s="153">
        <v>0</v>
      </c>
      <c r="T241" s="154">
        <f>S241*H241</f>
        <v>0</v>
      </c>
      <c r="AR241" s="155" t="s">
        <v>143</v>
      </c>
      <c r="AT241" s="155" t="s">
        <v>138</v>
      </c>
      <c r="AU241" s="155" t="s">
        <v>83</v>
      </c>
      <c r="AY241" s="16" t="s">
        <v>136</v>
      </c>
      <c r="BE241" s="156">
        <f>IF(N241="základní",J241,0)</f>
        <v>0</v>
      </c>
      <c r="BF241" s="156">
        <f>IF(N241="snížená",J241,0)</f>
        <v>0</v>
      </c>
      <c r="BG241" s="156">
        <f>IF(N241="zákl. přenesená",J241,0)</f>
        <v>0</v>
      </c>
      <c r="BH241" s="156">
        <f>IF(N241="sníž. přenesená",J241,0)</f>
        <v>0</v>
      </c>
      <c r="BI241" s="156">
        <f>IF(N241="nulová",J241,0)</f>
        <v>0</v>
      </c>
      <c r="BJ241" s="16" t="s">
        <v>80</v>
      </c>
      <c r="BK241" s="156">
        <f>ROUND(I241*H241,2)</f>
        <v>0</v>
      </c>
      <c r="BL241" s="16" t="s">
        <v>143</v>
      </c>
      <c r="BM241" s="155" t="s">
        <v>379</v>
      </c>
    </row>
    <row r="242" spans="2:51" s="13" customFormat="1" ht="12">
      <c r="B242" s="165"/>
      <c r="D242" s="158" t="s">
        <v>145</v>
      </c>
      <c r="E242" s="166" t="s">
        <v>1</v>
      </c>
      <c r="F242" s="167" t="s">
        <v>380</v>
      </c>
      <c r="H242" s="166" t="s">
        <v>1</v>
      </c>
      <c r="I242" s="168"/>
      <c r="L242" s="165"/>
      <c r="M242" s="169"/>
      <c r="T242" s="170"/>
      <c r="AT242" s="166" t="s">
        <v>145</v>
      </c>
      <c r="AU242" s="166" t="s">
        <v>83</v>
      </c>
      <c r="AV242" s="13" t="s">
        <v>80</v>
      </c>
      <c r="AW242" s="13" t="s">
        <v>31</v>
      </c>
      <c r="AX242" s="13" t="s">
        <v>75</v>
      </c>
      <c r="AY242" s="166" t="s">
        <v>136</v>
      </c>
    </row>
    <row r="243" spans="2:51" s="12" customFormat="1" ht="12">
      <c r="B243" s="157"/>
      <c r="D243" s="158" t="s">
        <v>145</v>
      </c>
      <c r="E243" s="159" t="s">
        <v>1</v>
      </c>
      <c r="F243" s="160" t="s">
        <v>381</v>
      </c>
      <c r="H243" s="161">
        <v>15.736</v>
      </c>
      <c r="I243" s="162"/>
      <c r="L243" s="157"/>
      <c r="M243" s="163"/>
      <c r="T243" s="164"/>
      <c r="AT243" s="159" t="s">
        <v>145</v>
      </c>
      <c r="AU243" s="159" t="s">
        <v>83</v>
      </c>
      <c r="AV243" s="12" t="s">
        <v>83</v>
      </c>
      <c r="AW243" s="12" t="s">
        <v>31</v>
      </c>
      <c r="AX243" s="12" t="s">
        <v>80</v>
      </c>
      <c r="AY243" s="159" t="s">
        <v>136</v>
      </c>
    </row>
    <row r="244" spans="2:65" s="1" customFormat="1" ht="24" customHeight="1">
      <c r="B244" s="143"/>
      <c r="C244" s="144" t="s">
        <v>382</v>
      </c>
      <c r="D244" s="144" t="s">
        <v>138</v>
      </c>
      <c r="E244" s="145" t="s">
        <v>383</v>
      </c>
      <c r="F244" s="146" t="s">
        <v>384</v>
      </c>
      <c r="G244" s="147" t="s">
        <v>141</v>
      </c>
      <c r="H244" s="148">
        <v>22.82</v>
      </c>
      <c r="I244" s="149"/>
      <c r="J244" s="150">
        <f>ROUND(I244*H244,2)</f>
        <v>0</v>
      </c>
      <c r="K244" s="146" t="s">
        <v>142</v>
      </c>
      <c r="L244" s="31"/>
      <c r="M244" s="151" t="s">
        <v>1</v>
      </c>
      <c r="N244" s="152" t="s">
        <v>40</v>
      </c>
      <c r="P244" s="153">
        <f>O244*H244</f>
        <v>0</v>
      </c>
      <c r="Q244" s="153">
        <v>0.21252</v>
      </c>
      <c r="R244" s="153">
        <f>Q244*H244</f>
        <v>4.8497064</v>
      </c>
      <c r="S244" s="153">
        <v>0</v>
      </c>
      <c r="T244" s="154">
        <f>S244*H244</f>
        <v>0</v>
      </c>
      <c r="AR244" s="155" t="s">
        <v>143</v>
      </c>
      <c r="AT244" s="155" t="s">
        <v>138</v>
      </c>
      <c r="AU244" s="155" t="s">
        <v>83</v>
      </c>
      <c r="AY244" s="16" t="s">
        <v>136</v>
      </c>
      <c r="BE244" s="156">
        <f>IF(N244="základní",J244,0)</f>
        <v>0</v>
      </c>
      <c r="BF244" s="156">
        <f>IF(N244="snížená",J244,0)</f>
        <v>0</v>
      </c>
      <c r="BG244" s="156">
        <f>IF(N244="zákl. přenesená",J244,0)</f>
        <v>0</v>
      </c>
      <c r="BH244" s="156">
        <f>IF(N244="sníž. přenesená",J244,0)</f>
        <v>0</v>
      </c>
      <c r="BI244" s="156">
        <f>IF(N244="nulová",J244,0)</f>
        <v>0</v>
      </c>
      <c r="BJ244" s="16" t="s">
        <v>80</v>
      </c>
      <c r="BK244" s="156">
        <f>ROUND(I244*H244,2)</f>
        <v>0</v>
      </c>
      <c r="BL244" s="16" t="s">
        <v>143</v>
      </c>
      <c r="BM244" s="155" t="s">
        <v>385</v>
      </c>
    </row>
    <row r="245" spans="2:51" s="13" customFormat="1" ht="12">
      <c r="B245" s="165"/>
      <c r="D245" s="158" t="s">
        <v>145</v>
      </c>
      <c r="E245" s="166" t="s">
        <v>1</v>
      </c>
      <c r="F245" s="167" t="s">
        <v>380</v>
      </c>
      <c r="H245" s="166" t="s">
        <v>1</v>
      </c>
      <c r="I245" s="168"/>
      <c r="L245" s="165"/>
      <c r="M245" s="169"/>
      <c r="T245" s="170"/>
      <c r="AT245" s="166" t="s">
        <v>145</v>
      </c>
      <c r="AU245" s="166" t="s">
        <v>83</v>
      </c>
      <c r="AV245" s="13" t="s">
        <v>80</v>
      </c>
      <c r="AW245" s="13" t="s">
        <v>31</v>
      </c>
      <c r="AX245" s="13" t="s">
        <v>75</v>
      </c>
      <c r="AY245" s="166" t="s">
        <v>136</v>
      </c>
    </row>
    <row r="246" spans="2:51" s="12" customFormat="1" ht="12">
      <c r="B246" s="157"/>
      <c r="D246" s="158" t="s">
        <v>145</v>
      </c>
      <c r="E246" s="159" t="s">
        <v>1</v>
      </c>
      <c r="F246" s="160" t="s">
        <v>386</v>
      </c>
      <c r="H246" s="161">
        <v>22.82</v>
      </c>
      <c r="I246" s="162"/>
      <c r="L246" s="157"/>
      <c r="M246" s="163"/>
      <c r="T246" s="164"/>
      <c r="AT246" s="159" t="s">
        <v>145</v>
      </c>
      <c r="AU246" s="159" t="s">
        <v>83</v>
      </c>
      <c r="AV246" s="12" t="s">
        <v>83</v>
      </c>
      <c r="AW246" s="12" t="s">
        <v>31</v>
      </c>
      <c r="AX246" s="12" t="s">
        <v>80</v>
      </c>
      <c r="AY246" s="159" t="s">
        <v>136</v>
      </c>
    </row>
    <row r="247" spans="2:65" s="1" customFormat="1" ht="24" customHeight="1">
      <c r="B247" s="143"/>
      <c r="C247" s="144" t="s">
        <v>387</v>
      </c>
      <c r="D247" s="144" t="s">
        <v>138</v>
      </c>
      <c r="E247" s="145" t="s">
        <v>388</v>
      </c>
      <c r="F247" s="146" t="s">
        <v>389</v>
      </c>
      <c r="G247" s="147" t="s">
        <v>149</v>
      </c>
      <c r="H247" s="148">
        <v>1.5</v>
      </c>
      <c r="I247" s="149"/>
      <c r="J247" s="150">
        <f>ROUND(I247*H247,2)</f>
        <v>0</v>
      </c>
      <c r="K247" s="146" t="s">
        <v>142</v>
      </c>
      <c r="L247" s="31"/>
      <c r="M247" s="151" t="s">
        <v>1</v>
      </c>
      <c r="N247" s="152" t="s">
        <v>40</v>
      </c>
      <c r="P247" s="153">
        <f>O247*H247</f>
        <v>0</v>
      </c>
      <c r="Q247" s="153">
        <v>2.49255</v>
      </c>
      <c r="R247" s="153">
        <f>Q247*H247</f>
        <v>3.7388250000000003</v>
      </c>
      <c r="S247" s="153">
        <v>0</v>
      </c>
      <c r="T247" s="154">
        <f>S247*H247</f>
        <v>0</v>
      </c>
      <c r="AR247" s="155" t="s">
        <v>143</v>
      </c>
      <c r="AT247" s="155" t="s">
        <v>138</v>
      </c>
      <c r="AU247" s="155" t="s">
        <v>83</v>
      </c>
      <c r="AY247" s="16" t="s">
        <v>136</v>
      </c>
      <c r="BE247" s="156">
        <f>IF(N247="základní",J247,0)</f>
        <v>0</v>
      </c>
      <c r="BF247" s="156">
        <f>IF(N247="snížená",J247,0)</f>
        <v>0</v>
      </c>
      <c r="BG247" s="156">
        <f>IF(N247="zákl. přenesená",J247,0)</f>
        <v>0</v>
      </c>
      <c r="BH247" s="156">
        <f>IF(N247="sníž. přenesená",J247,0)</f>
        <v>0</v>
      </c>
      <c r="BI247" s="156">
        <f>IF(N247="nulová",J247,0)</f>
        <v>0</v>
      </c>
      <c r="BJ247" s="16" t="s">
        <v>80</v>
      </c>
      <c r="BK247" s="156">
        <f>ROUND(I247*H247,2)</f>
        <v>0</v>
      </c>
      <c r="BL247" s="16" t="s">
        <v>143</v>
      </c>
      <c r="BM247" s="155" t="s">
        <v>390</v>
      </c>
    </row>
    <row r="248" spans="2:51" s="13" customFormat="1" ht="12">
      <c r="B248" s="165"/>
      <c r="D248" s="158" t="s">
        <v>145</v>
      </c>
      <c r="E248" s="166" t="s">
        <v>1</v>
      </c>
      <c r="F248" s="167" t="s">
        <v>391</v>
      </c>
      <c r="H248" s="166" t="s">
        <v>1</v>
      </c>
      <c r="I248" s="168"/>
      <c r="L248" s="165"/>
      <c r="M248" s="169"/>
      <c r="T248" s="170"/>
      <c r="AT248" s="166" t="s">
        <v>145</v>
      </c>
      <c r="AU248" s="166" t="s">
        <v>83</v>
      </c>
      <c r="AV248" s="13" t="s">
        <v>80</v>
      </c>
      <c r="AW248" s="13" t="s">
        <v>31</v>
      </c>
      <c r="AX248" s="13" t="s">
        <v>75</v>
      </c>
      <c r="AY248" s="166" t="s">
        <v>136</v>
      </c>
    </row>
    <row r="249" spans="2:51" s="12" customFormat="1" ht="12">
      <c r="B249" s="157"/>
      <c r="D249" s="158" t="s">
        <v>145</v>
      </c>
      <c r="E249" s="159" t="s">
        <v>1</v>
      </c>
      <c r="F249" s="160" t="s">
        <v>392</v>
      </c>
      <c r="H249" s="161">
        <v>1.5</v>
      </c>
      <c r="I249" s="162"/>
      <c r="L249" s="157"/>
      <c r="M249" s="163"/>
      <c r="T249" s="164"/>
      <c r="AT249" s="159" t="s">
        <v>145</v>
      </c>
      <c r="AU249" s="159" t="s">
        <v>83</v>
      </c>
      <c r="AV249" s="12" t="s">
        <v>83</v>
      </c>
      <c r="AW249" s="12" t="s">
        <v>31</v>
      </c>
      <c r="AX249" s="12" t="s">
        <v>80</v>
      </c>
      <c r="AY249" s="159" t="s">
        <v>136</v>
      </c>
    </row>
    <row r="250" spans="2:65" s="1" customFormat="1" ht="24" customHeight="1">
      <c r="B250" s="143"/>
      <c r="C250" s="144" t="s">
        <v>393</v>
      </c>
      <c r="D250" s="144" t="s">
        <v>138</v>
      </c>
      <c r="E250" s="145" t="s">
        <v>394</v>
      </c>
      <c r="F250" s="146" t="s">
        <v>395</v>
      </c>
      <c r="G250" s="147" t="s">
        <v>198</v>
      </c>
      <c r="H250" s="148">
        <v>0.194</v>
      </c>
      <c r="I250" s="149"/>
      <c r="J250" s="150">
        <f>ROUND(I250*H250,2)</f>
        <v>0</v>
      </c>
      <c r="K250" s="146" t="s">
        <v>142</v>
      </c>
      <c r="L250" s="31"/>
      <c r="M250" s="151" t="s">
        <v>1</v>
      </c>
      <c r="N250" s="152" t="s">
        <v>40</v>
      </c>
      <c r="P250" s="153">
        <f>O250*H250</f>
        <v>0</v>
      </c>
      <c r="Q250" s="153">
        <v>0.8554</v>
      </c>
      <c r="R250" s="153">
        <f>Q250*H250</f>
        <v>0.1659476</v>
      </c>
      <c r="S250" s="153">
        <v>0</v>
      </c>
      <c r="T250" s="154">
        <f>S250*H250</f>
        <v>0</v>
      </c>
      <c r="AR250" s="155" t="s">
        <v>143</v>
      </c>
      <c r="AT250" s="155" t="s">
        <v>138</v>
      </c>
      <c r="AU250" s="155" t="s">
        <v>83</v>
      </c>
      <c r="AY250" s="16" t="s">
        <v>136</v>
      </c>
      <c r="BE250" s="156">
        <f>IF(N250="základní",J250,0)</f>
        <v>0</v>
      </c>
      <c r="BF250" s="156">
        <f>IF(N250="snížená",J250,0)</f>
        <v>0</v>
      </c>
      <c r="BG250" s="156">
        <f>IF(N250="zákl. přenesená",J250,0)</f>
        <v>0</v>
      </c>
      <c r="BH250" s="156">
        <f>IF(N250="sníž. přenesená",J250,0)</f>
        <v>0</v>
      </c>
      <c r="BI250" s="156">
        <f>IF(N250="nulová",J250,0)</f>
        <v>0</v>
      </c>
      <c r="BJ250" s="16" t="s">
        <v>80</v>
      </c>
      <c r="BK250" s="156">
        <f>ROUND(I250*H250,2)</f>
        <v>0</v>
      </c>
      <c r="BL250" s="16" t="s">
        <v>143</v>
      </c>
      <c r="BM250" s="155" t="s">
        <v>396</v>
      </c>
    </row>
    <row r="251" spans="2:51" s="13" customFormat="1" ht="12">
      <c r="B251" s="165"/>
      <c r="D251" s="158" t="s">
        <v>145</v>
      </c>
      <c r="E251" s="166" t="s">
        <v>1</v>
      </c>
      <c r="F251" s="167" t="s">
        <v>380</v>
      </c>
      <c r="H251" s="166" t="s">
        <v>1</v>
      </c>
      <c r="I251" s="168"/>
      <c r="L251" s="165"/>
      <c r="M251" s="169"/>
      <c r="T251" s="170"/>
      <c r="AT251" s="166" t="s">
        <v>145</v>
      </c>
      <c r="AU251" s="166" t="s">
        <v>83</v>
      </c>
      <c r="AV251" s="13" t="s">
        <v>80</v>
      </c>
      <c r="AW251" s="13" t="s">
        <v>31</v>
      </c>
      <c r="AX251" s="13" t="s">
        <v>75</v>
      </c>
      <c r="AY251" s="166" t="s">
        <v>136</v>
      </c>
    </row>
    <row r="252" spans="2:51" s="12" customFormat="1" ht="12">
      <c r="B252" s="157"/>
      <c r="D252" s="158" t="s">
        <v>145</v>
      </c>
      <c r="E252" s="159" t="s">
        <v>1</v>
      </c>
      <c r="F252" s="160" t="s">
        <v>397</v>
      </c>
      <c r="H252" s="161">
        <v>0.194</v>
      </c>
      <c r="I252" s="162"/>
      <c r="L252" s="157"/>
      <c r="M252" s="163"/>
      <c r="T252" s="164"/>
      <c r="AT252" s="159" t="s">
        <v>145</v>
      </c>
      <c r="AU252" s="159" t="s">
        <v>83</v>
      </c>
      <c r="AV252" s="12" t="s">
        <v>83</v>
      </c>
      <c r="AW252" s="12" t="s">
        <v>31</v>
      </c>
      <c r="AX252" s="12" t="s">
        <v>80</v>
      </c>
      <c r="AY252" s="159" t="s">
        <v>136</v>
      </c>
    </row>
    <row r="253" spans="2:65" s="1" customFormat="1" ht="24" customHeight="1">
      <c r="B253" s="143"/>
      <c r="C253" s="144" t="s">
        <v>398</v>
      </c>
      <c r="D253" s="144" t="s">
        <v>138</v>
      </c>
      <c r="E253" s="145" t="s">
        <v>399</v>
      </c>
      <c r="F253" s="146" t="s">
        <v>400</v>
      </c>
      <c r="G253" s="147" t="s">
        <v>149</v>
      </c>
      <c r="H253" s="148">
        <v>1.44</v>
      </c>
      <c r="I253" s="149"/>
      <c r="J253" s="150">
        <f>ROUND(I253*H253,2)</f>
        <v>0</v>
      </c>
      <c r="K253" s="146" t="s">
        <v>142</v>
      </c>
      <c r="L253" s="31"/>
      <c r="M253" s="151" t="s">
        <v>1</v>
      </c>
      <c r="N253" s="152" t="s">
        <v>40</v>
      </c>
      <c r="P253" s="153">
        <f>O253*H253</f>
        <v>0</v>
      </c>
      <c r="Q253" s="153">
        <v>2.0328</v>
      </c>
      <c r="R253" s="153">
        <f>Q253*H253</f>
        <v>2.9272319999999996</v>
      </c>
      <c r="S253" s="153">
        <v>0</v>
      </c>
      <c r="T253" s="154">
        <f>S253*H253</f>
        <v>0</v>
      </c>
      <c r="AR253" s="155" t="s">
        <v>143</v>
      </c>
      <c r="AT253" s="155" t="s">
        <v>138</v>
      </c>
      <c r="AU253" s="155" t="s">
        <v>83</v>
      </c>
      <c r="AY253" s="16" t="s">
        <v>136</v>
      </c>
      <c r="BE253" s="156">
        <f>IF(N253="základní",J253,0)</f>
        <v>0</v>
      </c>
      <c r="BF253" s="156">
        <f>IF(N253="snížená",J253,0)</f>
        <v>0</v>
      </c>
      <c r="BG253" s="156">
        <f>IF(N253="zákl. přenesená",J253,0)</f>
        <v>0</v>
      </c>
      <c r="BH253" s="156">
        <f>IF(N253="sníž. přenesená",J253,0)</f>
        <v>0</v>
      </c>
      <c r="BI253" s="156">
        <f>IF(N253="nulová",J253,0)</f>
        <v>0</v>
      </c>
      <c r="BJ253" s="16" t="s">
        <v>80</v>
      </c>
      <c r="BK253" s="156">
        <f>ROUND(I253*H253,2)</f>
        <v>0</v>
      </c>
      <c r="BL253" s="16" t="s">
        <v>143</v>
      </c>
      <c r="BM253" s="155" t="s">
        <v>401</v>
      </c>
    </row>
    <row r="254" spans="2:51" s="12" customFormat="1" ht="12">
      <c r="B254" s="157"/>
      <c r="D254" s="158" t="s">
        <v>145</v>
      </c>
      <c r="E254" s="159" t="s">
        <v>1</v>
      </c>
      <c r="F254" s="160" t="s">
        <v>402</v>
      </c>
      <c r="H254" s="161">
        <v>1.44</v>
      </c>
      <c r="I254" s="162"/>
      <c r="L254" s="157"/>
      <c r="M254" s="163"/>
      <c r="T254" s="164"/>
      <c r="AT254" s="159" t="s">
        <v>145</v>
      </c>
      <c r="AU254" s="159" t="s">
        <v>83</v>
      </c>
      <c r="AV254" s="12" t="s">
        <v>83</v>
      </c>
      <c r="AW254" s="12" t="s">
        <v>31</v>
      </c>
      <c r="AX254" s="12" t="s">
        <v>80</v>
      </c>
      <c r="AY254" s="159" t="s">
        <v>136</v>
      </c>
    </row>
    <row r="255" spans="2:65" s="1" customFormat="1" ht="24" customHeight="1">
      <c r="B255" s="143"/>
      <c r="C255" s="144" t="s">
        <v>403</v>
      </c>
      <c r="D255" s="144" t="s">
        <v>138</v>
      </c>
      <c r="E255" s="145" t="s">
        <v>404</v>
      </c>
      <c r="F255" s="146" t="s">
        <v>405</v>
      </c>
      <c r="G255" s="147" t="s">
        <v>141</v>
      </c>
      <c r="H255" s="148">
        <v>17.5</v>
      </c>
      <c r="I255" s="149"/>
      <c r="J255" s="150">
        <f>ROUND(I255*H255,2)</f>
        <v>0</v>
      </c>
      <c r="K255" s="146" t="s">
        <v>142</v>
      </c>
      <c r="L255" s="31"/>
      <c r="M255" s="151" t="s">
        <v>1</v>
      </c>
      <c r="N255" s="152" t="s">
        <v>40</v>
      </c>
      <c r="P255" s="153">
        <f>O255*H255</f>
        <v>0</v>
      </c>
      <c r="Q255" s="153">
        <v>0.74327</v>
      </c>
      <c r="R255" s="153">
        <f>Q255*H255</f>
        <v>13.007225</v>
      </c>
      <c r="S255" s="153">
        <v>0</v>
      </c>
      <c r="T255" s="154">
        <f>S255*H255</f>
        <v>0</v>
      </c>
      <c r="AR255" s="155" t="s">
        <v>143</v>
      </c>
      <c r="AT255" s="155" t="s">
        <v>138</v>
      </c>
      <c r="AU255" s="155" t="s">
        <v>83</v>
      </c>
      <c r="AY255" s="16" t="s">
        <v>136</v>
      </c>
      <c r="BE255" s="156">
        <f>IF(N255="základní",J255,0)</f>
        <v>0</v>
      </c>
      <c r="BF255" s="156">
        <f>IF(N255="snížená",J255,0)</f>
        <v>0</v>
      </c>
      <c r="BG255" s="156">
        <f>IF(N255="zákl. přenesená",J255,0)</f>
        <v>0</v>
      </c>
      <c r="BH255" s="156">
        <f>IF(N255="sníž. přenesená",J255,0)</f>
        <v>0</v>
      </c>
      <c r="BI255" s="156">
        <f>IF(N255="nulová",J255,0)</f>
        <v>0</v>
      </c>
      <c r="BJ255" s="16" t="s">
        <v>80</v>
      </c>
      <c r="BK255" s="156">
        <f>ROUND(I255*H255,2)</f>
        <v>0</v>
      </c>
      <c r="BL255" s="16" t="s">
        <v>143</v>
      </c>
      <c r="BM255" s="155" t="s">
        <v>406</v>
      </c>
    </row>
    <row r="256" spans="2:51" s="13" customFormat="1" ht="12">
      <c r="B256" s="165"/>
      <c r="D256" s="158" t="s">
        <v>145</v>
      </c>
      <c r="E256" s="166" t="s">
        <v>1</v>
      </c>
      <c r="F256" s="167" t="s">
        <v>380</v>
      </c>
      <c r="H256" s="166" t="s">
        <v>1</v>
      </c>
      <c r="I256" s="168"/>
      <c r="L256" s="165"/>
      <c r="M256" s="169"/>
      <c r="T256" s="170"/>
      <c r="AT256" s="166" t="s">
        <v>145</v>
      </c>
      <c r="AU256" s="166" t="s">
        <v>83</v>
      </c>
      <c r="AV256" s="13" t="s">
        <v>80</v>
      </c>
      <c r="AW256" s="13" t="s">
        <v>31</v>
      </c>
      <c r="AX256" s="13" t="s">
        <v>75</v>
      </c>
      <c r="AY256" s="166" t="s">
        <v>136</v>
      </c>
    </row>
    <row r="257" spans="2:51" s="12" customFormat="1" ht="12">
      <c r="B257" s="157"/>
      <c r="D257" s="158" t="s">
        <v>145</v>
      </c>
      <c r="E257" s="159" t="s">
        <v>1</v>
      </c>
      <c r="F257" s="160" t="s">
        <v>381</v>
      </c>
      <c r="H257" s="161">
        <v>15.736</v>
      </c>
      <c r="I257" s="162"/>
      <c r="L257" s="157"/>
      <c r="M257" s="163"/>
      <c r="T257" s="164"/>
      <c r="AT257" s="159" t="s">
        <v>145</v>
      </c>
      <c r="AU257" s="159" t="s">
        <v>83</v>
      </c>
      <c r="AV257" s="12" t="s">
        <v>83</v>
      </c>
      <c r="AW257" s="12" t="s">
        <v>31</v>
      </c>
      <c r="AX257" s="12" t="s">
        <v>75</v>
      </c>
      <c r="AY257" s="159" t="s">
        <v>136</v>
      </c>
    </row>
    <row r="258" spans="2:51" s="13" customFormat="1" ht="12">
      <c r="B258" s="165"/>
      <c r="D258" s="158" t="s">
        <v>145</v>
      </c>
      <c r="E258" s="166" t="s">
        <v>1</v>
      </c>
      <c r="F258" s="167" t="s">
        <v>407</v>
      </c>
      <c r="H258" s="166" t="s">
        <v>1</v>
      </c>
      <c r="I258" s="168"/>
      <c r="L258" s="165"/>
      <c r="M258" s="169"/>
      <c r="T258" s="170"/>
      <c r="AT258" s="166" t="s">
        <v>145</v>
      </c>
      <c r="AU258" s="166" t="s">
        <v>83</v>
      </c>
      <c r="AV258" s="13" t="s">
        <v>80</v>
      </c>
      <c r="AW258" s="13" t="s">
        <v>31</v>
      </c>
      <c r="AX258" s="13" t="s">
        <v>75</v>
      </c>
      <c r="AY258" s="166" t="s">
        <v>136</v>
      </c>
    </row>
    <row r="259" spans="2:51" s="12" customFormat="1" ht="12">
      <c r="B259" s="157"/>
      <c r="D259" s="158" t="s">
        <v>145</v>
      </c>
      <c r="E259" s="159" t="s">
        <v>1</v>
      </c>
      <c r="F259" s="160" t="s">
        <v>408</v>
      </c>
      <c r="H259" s="161">
        <v>1.48</v>
      </c>
      <c r="I259" s="162"/>
      <c r="L259" s="157"/>
      <c r="M259" s="163"/>
      <c r="T259" s="164"/>
      <c r="AT259" s="159" t="s">
        <v>145</v>
      </c>
      <c r="AU259" s="159" t="s">
        <v>83</v>
      </c>
      <c r="AV259" s="12" t="s">
        <v>83</v>
      </c>
      <c r="AW259" s="12" t="s">
        <v>31</v>
      </c>
      <c r="AX259" s="12" t="s">
        <v>75</v>
      </c>
      <c r="AY259" s="159" t="s">
        <v>136</v>
      </c>
    </row>
    <row r="260" spans="2:51" s="14" customFormat="1" ht="12">
      <c r="B260" s="171"/>
      <c r="D260" s="158" t="s">
        <v>145</v>
      </c>
      <c r="E260" s="172" t="s">
        <v>1</v>
      </c>
      <c r="F260" s="173" t="s">
        <v>164</v>
      </c>
      <c r="H260" s="174">
        <v>17.216</v>
      </c>
      <c r="I260" s="175"/>
      <c r="L260" s="171"/>
      <c r="M260" s="176"/>
      <c r="T260" s="177"/>
      <c r="AT260" s="172" t="s">
        <v>145</v>
      </c>
      <c r="AU260" s="172" t="s">
        <v>83</v>
      </c>
      <c r="AV260" s="14" t="s">
        <v>143</v>
      </c>
      <c r="AW260" s="14" t="s">
        <v>31</v>
      </c>
      <c r="AX260" s="14" t="s">
        <v>75</v>
      </c>
      <c r="AY260" s="172" t="s">
        <v>136</v>
      </c>
    </row>
    <row r="261" spans="2:51" s="12" customFormat="1" ht="12">
      <c r="B261" s="157"/>
      <c r="D261" s="158" t="s">
        <v>145</v>
      </c>
      <c r="E261" s="159" t="s">
        <v>1</v>
      </c>
      <c r="F261" s="160" t="s">
        <v>409</v>
      </c>
      <c r="H261" s="161">
        <v>17.5</v>
      </c>
      <c r="I261" s="162"/>
      <c r="L261" s="157"/>
      <c r="M261" s="163"/>
      <c r="T261" s="164"/>
      <c r="AT261" s="159" t="s">
        <v>145</v>
      </c>
      <c r="AU261" s="159" t="s">
        <v>83</v>
      </c>
      <c r="AV261" s="12" t="s">
        <v>83</v>
      </c>
      <c r="AW261" s="12" t="s">
        <v>31</v>
      </c>
      <c r="AX261" s="12" t="s">
        <v>80</v>
      </c>
      <c r="AY261" s="159" t="s">
        <v>136</v>
      </c>
    </row>
    <row r="262" spans="2:63" s="11" customFormat="1" ht="22.9" customHeight="1">
      <c r="B262" s="131"/>
      <c r="D262" s="132" t="s">
        <v>74</v>
      </c>
      <c r="E262" s="141" t="s">
        <v>165</v>
      </c>
      <c r="F262" s="141" t="s">
        <v>410</v>
      </c>
      <c r="I262" s="134"/>
      <c r="J262" s="142">
        <f>BK262</f>
        <v>0</v>
      </c>
      <c r="L262" s="131"/>
      <c r="M262" s="136"/>
      <c r="P262" s="137">
        <f>SUM(P263:P276)</f>
        <v>0</v>
      </c>
      <c r="R262" s="137">
        <f>SUM(R263:R276)</f>
        <v>23.02801325</v>
      </c>
      <c r="T262" s="138">
        <f>SUM(T263:T276)</f>
        <v>0</v>
      </c>
      <c r="AR262" s="132" t="s">
        <v>80</v>
      </c>
      <c r="AT262" s="139" t="s">
        <v>74</v>
      </c>
      <c r="AU262" s="139" t="s">
        <v>80</v>
      </c>
      <c r="AY262" s="132" t="s">
        <v>136</v>
      </c>
      <c r="BK262" s="140">
        <f>SUM(BK263:BK276)</f>
        <v>0</v>
      </c>
    </row>
    <row r="263" spans="2:65" s="1" customFormat="1" ht="24" customHeight="1">
      <c r="B263" s="143"/>
      <c r="C263" s="144" t="s">
        <v>411</v>
      </c>
      <c r="D263" s="144" t="s">
        <v>138</v>
      </c>
      <c r="E263" s="145" t="s">
        <v>412</v>
      </c>
      <c r="F263" s="146" t="s">
        <v>413</v>
      </c>
      <c r="G263" s="147" t="s">
        <v>141</v>
      </c>
      <c r="H263" s="148">
        <v>28.7</v>
      </c>
      <c r="I263" s="149"/>
      <c r="J263" s="150">
        <f>ROUND(I263*H263,2)</f>
        <v>0</v>
      </c>
      <c r="K263" s="146" t="s">
        <v>142</v>
      </c>
      <c r="L263" s="31"/>
      <c r="M263" s="151" t="s">
        <v>1</v>
      </c>
      <c r="N263" s="152" t="s">
        <v>40</v>
      </c>
      <c r="P263" s="153">
        <f>O263*H263</f>
        <v>0</v>
      </c>
      <c r="Q263" s="153">
        <v>0.38314</v>
      </c>
      <c r="R263" s="153">
        <f>Q263*H263</f>
        <v>10.996118</v>
      </c>
      <c r="S263" s="153">
        <v>0</v>
      </c>
      <c r="T263" s="154">
        <f>S263*H263</f>
        <v>0</v>
      </c>
      <c r="AR263" s="155" t="s">
        <v>143</v>
      </c>
      <c r="AT263" s="155" t="s">
        <v>138</v>
      </c>
      <c r="AU263" s="155" t="s">
        <v>83</v>
      </c>
      <c r="AY263" s="16" t="s">
        <v>136</v>
      </c>
      <c r="BE263" s="156">
        <f>IF(N263="základní",J263,0)</f>
        <v>0</v>
      </c>
      <c r="BF263" s="156">
        <f>IF(N263="snížená",J263,0)</f>
        <v>0</v>
      </c>
      <c r="BG263" s="156">
        <f>IF(N263="zákl. přenesená",J263,0)</f>
        <v>0</v>
      </c>
      <c r="BH263" s="156">
        <f>IF(N263="sníž. přenesená",J263,0)</f>
        <v>0</v>
      </c>
      <c r="BI263" s="156">
        <f>IF(N263="nulová",J263,0)</f>
        <v>0</v>
      </c>
      <c r="BJ263" s="16" t="s">
        <v>80</v>
      </c>
      <c r="BK263" s="156">
        <f>ROUND(I263*H263,2)</f>
        <v>0</v>
      </c>
      <c r="BL263" s="16" t="s">
        <v>143</v>
      </c>
      <c r="BM263" s="155" t="s">
        <v>414</v>
      </c>
    </row>
    <row r="264" spans="2:51" s="12" customFormat="1" ht="12">
      <c r="B264" s="157"/>
      <c r="D264" s="158" t="s">
        <v>145</v>
      </c>
      <c r="E264" s="159" t="s">
        <v>1</v>
      </c>
      <c r="F264" s="160" t="s">
        <v>415</v>
      </c>
      <c r="H264" s="161">
        <v>28.7</v>
      </c>
      <c r="I264" s="162"/>
      <c r="L264" s="157"/>
      <c r="M264" s="163"/>
      <c r="T264" s="164"/>
      <c r="AT264" s="159" t="s">
        <v>145</v>
      </c>
      <c r="AU264" s="159" t="s">
        <v>83</v>
      </c>
      <c r="AV264" s="12" t="s">
        <v>83</v>
      </c>
      <c r="AW264" s="12" t="s">
        <v>31</v>
      </c>
      <c r="AX264" s="12" t="s">
        <v>80</v>
      </c>
      <c r="AY264" s="159" t="s">
        <v>136</v>
      </c>
    </row>
    <row r="265" spans="2:65" s="1" customFormat="1" ht="16.5" customHeight="1">
      <c r="B265" s="143"/>
      <c r="C265" s="144" t="s">
        <v>416</v>
      </c>
      <c r="D265" s="144" t="s">
        <v>138</v>
      </c>
      <c r="E265" s="145" t="s">
        <v>417</v>
      </c>
      <c r="F265" s="146" t="s">
        <v>418</v>
      </c>
      <c r="G265" s="147" t="s">
        <v>141</v>
      </c>
      <c r="H265" s="148">
        <v>3.44</v>
      </c>
      <c r="I265" s="149"/>
      <c r="J265" s="150">
        <f>ROUND(I265*H265,2)</f>
        <v>0</v>
      </c>
      <c r="K265" s="146" t="s">
        <v>142</v>
      </c>
      <c r="L265" s="31"/>
      <c r="M265" s="151" t="s">
        <v>1</v>
      </c>
      <c r="N265" s="152" t="s">
        <v>40</v>
      </c>
      <c r="P265" s="153">
        <f>O265*H265</f>
        <v>0</v>
      </c>
      <c r="Q265" s="153">
        <v>0.216</v>
      </c>
      <c r="R265" s="153">
        <f>Q265*H265</f>
        <v>0.74304</v>
      </c>
      <c r="S265" s="153">
        <v>0</v>
      </c>
      <c r="T265" s="154">
        <f>S265*H265</f>
        <v>0</v>
      </c>
      <c r="AR265" s="155" t="s">
        <v>143</v>
      </c>
      <c r="AT265" s="155" t="s">
        <v>138</v>
      </c>
      <c r="AU265" s="155" t="s">
        <v>83</v>
      </c>
      <c r="AY265" s="16" t="s">
        <v>136</v>
      </c>
      <c r="BE265" s="156">
        <f>IF(N265="základní",J265,0)</f>
        <v>0</v>
      </c>
      <c r="BF265" s="156">
        <f>IF(N265="snížená",J265,0)</f>
        <v>0</v>
      </c>
      <c r="BG265" s="156">
        <f>IF(N265="zákl. přenesená",J265,0)</f>
        <v>0</v>
      </c>
      <c r="BH265" s="156">
        <f>IF(N265="sníž. přenesená",J265,0)</f>
        <v>0</v>
      </c>
      <c r="BI265" s="156">
        <f>IF(N265="nulová",J265,0)</f>
        <v>0</v>
      </c>
      <c r="BJ265" s="16" t="s">
        <v>80</v>
      </c>
      <c r="BK265" s="156">
        <f>ROUND(I265*H265,2)</f>
        <v>0</v>
      </c>
      <c r="BL265" s="16" t="s">
        <v>143</v>
      </c>
      <c r="BM265" s="155" t="s">
        <v>419</v>
      </c>
    </row>
    <row r="266" spans="2:51" s="12" customFormat="1" ht="12">
      <c r="B266" s="157"/>
      <c r="D266" s="158" t="s">
        <v>145</v>
      </c>
      <c r="E266" s="159" t="s">
        <v>1</v>
      </c>
      <c r="F266" s="160" t="s">
        <v>420</v>
      </c>
      <c r="H266" s="161">
        <v>3.44</v>
      </c>
      <c r="I266" s="162"/>
      <c r="L266" s="157"/>
      <c r="M266" s="163"/>
      <c r="T266" s="164"/>
      <c r="AT266" s="159" t="s">
        <v>145</v>
      </c>
      <c r="AU266" s="159" t="s">
        <v>83</v>
      </c>
      <c r="AV266" s="12" t="s">
        <v>83</v>
      </c>
      <c r="AW266" s="12" t="s">
        <v>31</v>
      </c>
      <c r="AX266" s="12" t="s">
        <v>80</v>
      </c>
      <c r="AY266" s="159" t="s">
        <v>136</v>
      </c>
    </row>
    <row r="267" spans="2:65" s="1" customFormat="1" ht="24" customHeight="1">
      <c r="B267" s="143"/>
      <c r="C267" s="144" t="s">
        <v>421</v>
      </c>
      <c r="D267" s="144" t="s">
        <v>138</v>
      </c>
      <c r="E267" s="145" t="s">
        <v>422</v>
      </c>
      <c r="F267" s="146" t="s">
        <v>423</v>
      </c>
      <c r="G267" s="147" t="s">
        <v>141</v>
      </c>
      <c r="H267" s="148">
        <v>95.45</v>
      </c>
      <c r="I267" s="149"/>
      <c r="J267" s="150">
        <f>ROUND(I267*H267,2)</f>
        <v>0</v>
      </c>
      <c r="K267" s="146" t="s">
        <v>142</v>
      </c>
      <c r="L267" s="31"/>
      <c r="M267" s="151" t="s">
        <v>1</v>
      </c>
      <c r="N267" s="152" t="s">
        <v>40</v>
      </c>
      <c r="P267" s="153">
        <f>O267*H267</f>
        <v>0</v>
      </c>
      <c r="Q267" s="153">
        <v>0.00071</v>
      </c>
      <c r="R267" s="153">
        <f>Q267*H267</f>
        <v>0.06776950000000001</v>
      </c>
      <c r="S267" s="153">
        <v>0</v>
      </c>
      <c r="T267" s="154">
        <f>S267*H267</f>
        <v>0</v>
      </c>
      <c r="AR267" s="155" t="s">
        <v>143</v>
      </c>
      <c r="AT267" s="155" t="s">
        <v>138</v>
      </c>
      <c r="AU267" s="155" t="s">
        <v>83</v>
      </c>
      <c r="AY267" s="16" t="s">
        <v>136</v>
      </c>
      <c r="BE267" s="156">
        <f>IF(N267="základní",J267,0)</f>
        <v>0</v>
      </c>
      <c r="BF267" s="156">
        <f>IF(N267="snížená",J267,0)</f>
        <v>0</v>
      </c>
      <c r="BG267" s="156">
        <f>IF(N267="zákl. přenesená",J267,0)</f>
        <v>0</v>
      </c>
      <c r="BH267" s="156">
        <f>IF(N267="sníž. přenesená",J267,0)</f>
        <v>0</v>
      </c>
      <c r="BI267" s="156">
        <f>IF(N267="nulová",J267,0)</f>
        <v>0</v>
      </c>
      <c r="BJ267" s="16" t="s">
        <v>80</v>
      </c>
      <c r="BK267" s="156">
        <f>ROUND(I267*H267,2)</f>
        <v>0</v>
      </c>
      <c r="BL267" s="16" t="s">
        <v>143</v>
      </c>
      <c r="BM267" s="155" t="s">
        <v>424</v>
      </c>
    </row>
    <row r="268" spans="2:51" s="12" customFormat="1" ht="12">
      <c r="B268" s="157"/>
      <c r="D268" s="158" t="s">
        <v>145</v>
      </c>
      <c r="E268" s="159" t="s">
        <v>1</v>
      </c>
      <c r="F268" s="160" t="s">
        <v>425</v>
      </c>
      <c r="H268" s="161">
        <v>95.45</v>
      </c>
      <c r="I268" s="162"/>
      <c r="L268" s="157"/>
      <c r="M268" s="163"/>
      <c r="T268" s="164"/>
      <c r="AT268" s="159" t="s">
        <v>145</v>
      </c>
      <c r="AU268" s="159" t="s">
        <v>83</v>
      </c>
      <c r="AV268" s="12" t="s">
        <v>83</v>
      </c>
      <c r="AW268" s="12" t="s">
        <v>31</v>
      </c>
      <c r="AX268" s="12" t="s">
        <v>80</v>
      </c>
      <c r="AY268" s="159" t="s">
        <v>136</v>
      </c>
    </row>
    <row r="269" spans="2:65" s="1" customFormat="1" ht="24" customHeight="1">
      <c r="B269" s="143"/>
      <c r="C269" s="144" t="s">
        <v>426</v>
      </c>
      <c r="D269" s="144" t="s">
        <v>138</v>
      </c>
      <c r="E269" s="145" t="s">
        <v>427</v>
      </c>
      <c r="F269" s="146" t="s">
        <v>428</v>
      </c>
      <c r="G269" s="147" t="s">
        <v>141</v>
      </c>
      <c r="H269" s="148">
        <v>47.725</v>
      </c>
      <c r="I269" s="149"/>
      <c r="J269" s="150">
        <f>ROUND(I269*H269,2)</f>
        <v>0</v>
      </c>
      <c r="K269" s="146" t="s">
        <v>142</v>
      </c>
      <c r="L269" s="31"/>
      <c r="M269" s="151" t="s">
        <v>1</v>
      </c>
      <c r="N269" s="152" t="s">
        <v>40</v>
      </c>
      <c r="P269" s="153">
        <f>O269*H269</f>
        <v>0</v>
      </c>
      <c r="Q269" s="153">
        <v>0.10373</v>
      </c>
      <c r="R269" s="153">
        <f>Q269*H269</f>
        <v>4.95051425</v>
      </c>
      <c r="S269" s="153">
        <v>0</v>
      </c>
      <c r="T269" s="154">
        <f>S269*H269</f>
        <v>0</v>
      </c>
      <c r="AR269" s="155" t="s">
        <v>143</v>
      </c>
      <c r="AT269" s="155" t="s">
        <v>138</v>
      </c>
      <c r="AU269" s="155" t="s">
        <v>83</v>
      </c>
      <c r="AY269" s="16" t="s">
        <v>136</v>
      </c>
      <c r="BE269" s="156">
        <f>IF(N269="základní",J269,0)</f>
        <v>0</v>
      </c>
      <c r="BF269" s="156">
        <f>IF(N269="snížená",J269,0)</f>
        <v>0</v>
      </c>
      <c r="BG269" s="156">
        <f>IF(N269="zákl. přenesená",J269,0)</f>
        <v>0</v>
      </c>
      <c r="BH269" s="156">
        <f>IF(N269="sníž. přenesená",J269,0)</f>
        <v>0</v>
      </c>
      <c r="BI269" s="156">
        <f>IF(N269="nulová",J269,0)</f>
        <v>0</v>
      </c>
      <c r="BJ269" s="16" t="s">
        <v>80</v>
      </c>
      <c r="BK269" s="156">
        <f>ROUND(I269*H269,2)</f>
        <v>0</v>
      </c>
      <c r="BL269" s="16" t="s">
        <v>143</v>
      </c>
      <c r="BM269" s="155" t="s">
        <v>429</v>
      </c>
    </row>
    <row r="270" spans="2:51" s="12" customFormat="1" ht="12">
      <c r="B270" s="157"/>
      <c r="D270" s="158" t="s">
        <v>145</v>
      </c>
      <c r="E270" s="159" t="s">
        <v>1</v>
      </c>
      <c r="F270" s="160" t="s">
        <v>430</v>
      </c>
      <c r="H270" s="161">
        <v>16.2</v>
      </c>
      <c r="I270" s="162"/>
      <c r="L270" s="157"/>
      <c r="M270" s="163"/>
      <c r="T270" s="164"/>
      <c r="AT270" s="159" t="s">
        <v>145</v>
      </c>
      <c r="AU270" s="159" t="s">
        <v>83</v>
      </c>
      <c r="AV270" s="12" t="s">
        <v>83</v>
      </c>
      <c r="AW270" s="12" t="s">
        <v>31</v>
      </c>
      <c r="AX270" s="12" t="s">
        <v>75</v>
      </c>
      <c r="AY270" s="159" t="s">
        <v>136</v>
      </c>
    </row>
    <row r="271" spans="2:51" s="12" customFormat="1" ht="12">
      <c r="B271" s="157"/>
      <c r="D271" s="158" t="s">
        <v>145</v>
      </c>
      <c r="E271" s="159" t="s">
        <v>1</v>
      </c>
      <c r="F271" s="160" t="s">
        <v>431</v>
      </c>
      <c r="H271" s="161">
        <v>31.525</v>
      </c>
      <c r="I271" s="162"/>
      <c r="L271" s="157"/>
      <c r="M271" s="163"/>
      <c r="T271" s="164"/>
      <c r="AT271" s="159" t="s">
        <v>145</v>
      </c>
      <c r="AU271" s="159" t="s">
        <v>83</v>
      </c>
      <c r="AV271" s="12" t="s">
        <v>83</v>
      </c>
      <c r="AW271" s="12" t="s">
        <v>31</v>
      </c>
      <c r="AX271" s="12" t="s">
        <v>75</v>
      </c>
      <c r="AY271" s="159" t="s">
        <v>136</v>
      </c>
    </row>
    <row r="272" spans="2:51" s="14" customFormat="1" ht="12">
      <c r="B272" s="171"/>
      <c r="D272" s="158" t="s">
        <v>145</v>
      </c>
      <c r="E272" s="172" t="s">
        <v>89</v>
      </c>
      <c r="F272" s="173" t="s">
        <v>164</v>
      </c>
      <c r="H272" s="174">
        <v>47.725</v>
      </c>
      <c r="I272" s="175"/>
      <c r="L272" s="171"/>
      <c r="M272" s="176"/>
      <c r="T272" s="177"/>
      <c r="AT272" s="172" t="s">
        <v>145</v>
      </c>
      <c r="AU272" s="172" t="s">
        <v>83</v>
      </c>
      <c r="AV272" s="14" t="s">
        <v>143</v>
      </c>
      <c r="AW272" s="14" t="s">
        <v>31</v>
      </c>
      <c r="AX272" s="14" t="s">
        <v>80</v>
      </c>
      <c r="AY272" s="172" t="s">
        <v>136</v>
      </c>
    </row>
    <row r="273" spans="2:65" s="1" customFormat="1" ht="24" customHeight="1">
      <c r="B273" s="143"/>
      <c r="C273" s="144" t="s">
        <v>432</v>
      </c>
      <c r="D273" s="144" t="s">
        <v>138</v>
      </c>
      <c r="E273" s="145" t="s">
        <v>433</v>
      </c>
      <c r="F273" s="146" t="s">
        <v>434</v>
      </c>
      <c r="G273" s="147" t="s">
        <v>141</v>
      </c>
      <c r="H273" s="148">
        <v>47.725</v>
      </c>
      <c r="I273" s="149"/>
      <c r="J273" s="150">
        <f>ROUND(I273*H273,2)</f>
        <v>0</v>
      </c>
      <c r="K273" s="146" t="s">
        <v>142</v>
      </c>
      <c r="L273" s="31"/>
      <c r="M273" s="151" t="s">
        <v>1</v>
      </c>
      <c r="N273" s="152" t="s">
        <v>40</v>
      </c>
      <c r="P273" s="153">
        <f>O273*H273</f>
        <v>0</v>
      </c>
      <c r="Q273" s="153">
        <v>0.12966</v>
      </c>
      <c r="R273" s="153">
        <f>Q273*H273</f>
        <v>6.1880235</v>
      </c>
      <c r="S273" s="153">
        <v>0</v>
      </c>
      <c r="T273" s="154">
        <f>S273*H273</f>
        <v>0</v>
      </c>
      <c r="AR273" s="155" t="s">
        <v>143</v>
      </c>
      <c r="AT273" s="155" t="s">
        <v>138</v>
      </c>
      <c r="AU273" s="155" t="s">
        <v>83</v>
      </c>
      <c r="AY273" s="16" t="s">
        <v>136</v>
      </c>
      <c r="BE273" s="156">
        <f>IF(N273="základní",J273,0)</f>
        <v>0</v>
      </c>
      <c r="BF273" s="156">
        <f>IF(N273="snížená",J273,0)</f>
        <v>0</v>
      </c>
      <c r="BG273" s="156">
        <f>IF(N273="zákl. přenesená",J273,0)</f>
        <v>0</v>
      </c>
      <c r="BH273" s="156">
        <f>IF(N273="sníž. přenesená",J273,0)</f>
        <v>0</v>
      </c>
      <c r="BI273" s="156">
        <f>IF(N273="nulová",J273,0)</f>
        <v>0</v>
      </c>
      <c r="BJ273" s="16" t="s">
        <v>80</v>
      </c>
      <c r="BK273" s="156">
        <f>ROUND(I273*H273,2)</f>
        <v>0</v>
      </c>
      <c r="BL273" s="16" t="s">
        <v>143</v>
      </c>
      <c r="BM273" s="155" t="s">
        <v>435</v>
      </c>
    </row>
    <row r="274" spans="2:51" s="12" customFormat="1" ht="12">
      <c r="B274" s="157"/>
      <c r="D274" s="158" t="s">
        <v>145</v>
      </c>
      <c r="E274" s="159" t="s">
        <v>1</v>
      </c>
      <c r="F274" s="160" t="s">
        <v>89</v>
      </c>
      <c r="H274" s="161">
        <v>47.725</v>
      </c>
      <c r="I274" s="162"/>
      <c r="L274" s="157"/>
      <c r="M274" s="163"/>
      <c r="T274" s="164"/>
      <c r="AT274" s="159" t="s">
        <v>145</v>
      </c>
      <c r="AU274" s="159" t="s">
        <v>83</v>
      </c>
      <c r="AV274" s="12" t="s">
        <v>83</v>
      </c>
      <c r="AW274" s="12" t="s">
        <v>31</v>
      </c>
      <c r="AX274" s="12" t="s">
        <v>80</v>
      </c>
      <c r="AY274" s="159" t="s">
        <v>136</v>
      </c>
    </row>
    <row r="275" spans="2:65" s="1" customFormat="1" ht="16.5" customHeight="1">
      <c r="B275" s="143"/>
      <c r="C275" s="144" t="s">
        <v>436</v>
      </c>
      <c r="D275" s="144" t="s">
        <v>138</v>
      </c>
      <c r="E275" s="145" t="s">
        <v>437</v>
      </c>
      <c r="F275" s="146" t="s">
        <v>438</v>
      </c>
      <c r="G275" s="147" t="s">
        <v>254</v>
      </c>
      <c r="H275" s="148">
        <v>22.93</v>
      </c>
      <c r="I275" s="149"/>
      <c r="J275" s="150">
        <f>ROUND(I275*H275,2)</f>
        <v>0</v>
      </c>
      <c r="K275" s="146" t="s">
        <v>142</v>
      </c>
      <c r="L275" s="31"/>
      <c r="M275" s="151" t="s">
        <v>1</v>
      </c>
      <c r="N275" s="152" t="s">
        <v>40</v>
      </c>
      <c r="P275" s="153">
        <f>O275*H275</f>
        <v>0</v>
      </c>
      <c r="Q275" s="153">
        <v>0.0036</v>
      </c>
      <c r="R275" s="153">
        <f>Q275*H275</f>
        <v>0.082548</v>
      </c>
      <c r="S275" s="153">
        <v>0</v>
      </c>
      <c r="T275" s="154">
        <f>S275*H275</f>
        <v>0</v>
      </c>
      <c r="AR275" s="155" t="s">
        <v>143</v>
      </c>
      <c r="AT275" s="155" t="s">
        <v>138</v>
      </c>
      <c r="AU275" s="155" t="s">
        <v>83</v>
      </c>
      <c r="AY275" s="16" t="s">
        <v>136</v>
      </c>
      <c r="BE275" s="156">
        <f>IF(N275="základní",J275,0)</f>
        <v>0</v>
      </c>
      <c r="BF275" s="156">
        <f>IF(N275="snížená",J275,0)</f>
        <v>0</v>
      </c>
      <c r="BG275" s="156">
        <f>IF(N275="zákl. přenesená",J275,0)</f>
        <v>0</v>
      </c>
      <c r="BH275" s="156">
        <f>IF(N275="sníž. přenesená",J275,0)</f>
        <v>0</v>
      </c>
      <c r="BI275" s="156">
        <f>IF(N275="nulová",J275,0)</f>
        <v>0</v>
      </c>
      <c r="BJ275" s="16" t="s">
        <v>80</v>
      </c>
      <c r="BK275" s="156">
        <f>ROUND(I275*H275,2)</f>
        <v>0</v>
      </c>
      <c r="BL275" s="16" t="s">
        <v>143</v>
      </c>
      <c r="BM275" s="155" t="s">
        <v>439</v>
      </c>
    </row>
    <row r="276" spans="2:51" s="12" customFormat="1" ht="12">
      <c r="B276" s="157"/>
      <c r="D276" s="158" t="s">
        <v>145</v>
      </c>
      <c r="E276" s="159" t="s">
        <v>1</v>
      </c>
      <c r="F276" s="160" t="s">
        <v>440</v>
      </c>
      <c r="H276" s="161">
        <v>22.93</v>
      </c>
      <c r="I276" s="162"/>
      <c r="L276" s="157"/>
      <c r="M276" s="163"/>
      <c r="T276" s="164"/>
      <c r="AT276" s="159" t="s">
        <v>145</v>
      </c>
      <c r="AU276" s="159" t="s">
        <v>83</v>
      </c>
      <c r="AV276" s="12" t="s">
        <v>83</v>
      </c>
      <c r="AW276" s="12" t="s">
        <v>31</v>
      </c>
      <c r="AX276" s="12" t="s">
        <v>80</v>
      </c>
      <c r="AY276" s="159" t="s">
        <v>136</v>
      </c>
    </row>
    <row r="277" spans="2:63" s="11" customFormat="1" ht="22.9" customHeight="1">
      <c r="B277" s="131"/>
      <c r="D277" s="132" t="s">
        <v>74</v>
      </c>
      <c r="E277" s="141" t="s">
        <v>170</v>
      </c>
      <c r="F277" s="141" t="s">
        <v>441</v>
      </c>
      <c r="I277" s="134"/>
      <c r="J277" s="142">
        <f>BK277</f>
        <v>0</v>
      </c>
      <c r="L277" s="131"/>
      <c r="M277" s="136"/>
      <c r="P277" s="137">
        <f>SUM(P278:P288)</f>
        <v>0</v>
      </c>
      <c r="R277" s="137">
        <f>SUM(R278:R288)</f>
        <v>0.05515263</v>
      </c>
      <c r="T277" s="138">
        <f>SUM(T278:T288)</f>
        <v>0</v>
      </c>
      <c r="AR277" s="132" t="s">
        <v>80</v>
      </c>
      <c r="AT277" s="139" t="s">
        <v>74</v>
      </c>
      <c r="AU277" s="139" t="s">
        <v>80</v>
      </c>
      <c r="AY277" s="132" t="s">
        <v>136</v>
      </c>
      <c r="BK277" s="140">
        <f>SUM(BK278:BK288)</f>
        <v>0</v>
      </c>
    </row>
    <row r="278" spans="2:65" s="1" customFormat="1" ht="16.5" customHeight="1">
      <c r="B278" s="143"/>
      <c r="C278" s="144" t="s">
        <v>442</v>
      </c>
      <c r="D278" s="144" t="s">
        <v>138</v>
      </c>
      <c r="E278" s="145" t="s">
        <v>443</v>
      </c>
      <c r="F278" s="146" t="s">
        <v>444</v>
      </c>
      <c r="G278" s="147" t="s">
        <v>141</v>
      </c>
      <c r="H278" s="148">
        <v>4.5</v>
      </c>
      <c r="I278" s="149"/>
      <c r="J278" s="150">
        <f>ROUND(I278*H278,2)</f>
        <v>0</v>
      </c>
      <c r="K278" s="146" t="s">
        <v>142</v>
      </c>
      <c r="L278" s="31"/>
      <c r="M278" s="151" t="s">
        <v>1</v>
      </c>
      <c r="N278" s="152" t="s">
        <v>40</v>
      </c>
      <c r="P278" s="153">
        <f>O278*H278</f>
        <v>0</v>
      </c>
      <c r="Q278" s="153">
        <v>0.00064</v>
      </c>
      <c r="R278" s="153">
        <f>Q278*H278</f>
        <v>0.00288</v>
      </c>
      <c r="S278" s="153">
        <v>0</v>
      </c>
      <c r="T278" s="154">
        <f>S278*H278</f>
        <v>0</v>
      </c>
      <c r="AR278" s="155" t="s">
        <v>143</v>
      </c>
      <c r="AT278" s="155" t="s">
        <v>138</v>
      </c>
      <c r="AU278" s="155" t="s">
        <v>83</v>
      </c>
      <c r="AY278" s="16" t="s">
        <v>136</v>
      </c>
      <c r="BE278" s="156">
        <f>IF(N278="základní",J278,0)</f>
        <v>0</v>
      </c>
      <c r="BF278" s="156">
        <f>IF(N278="snížená",J278,0)</f>
        <v>0</v>
      </c>
      <c r="BG278" s="156">
        <f>IF(N278="zákl. přenesená",J278,0)</f>
        <v>0</v>
      </c>
      <c r="BH278" s="156">
        <f>IF(N278="sníž. přenesená",J278,0)</f>
        <v>0</v>
      </c>
      <c r="BI278" s="156">
        <f>IF(N278="nulová",J278,0)</f>
        <v>0</v>
      </c>
      <c r="BJ278" s="16" t="s">
        <v>80</v>
      </c>
      <c r="BK278" s="156">
        <f>ROUND(I278*H278,2)</f>
        <v>0</v>
      </c>
      <c r="BL278" s="16" t="s">
        <v>143</v>
      </c>
      <c r="BM278" s="155" t="s">
        <v>445</v>
      </c>
    </row>
    <row r="279" spans="2:51" s="13" customFormat="1" ht="12">
      <c r="B279" s="165"/>
      <c r="D279" s="158" t="s">
        <v>145</v>
      </c>
      <c r="E279" s="166" t="s">
        <v>1</v>
      </c>
      <c r="F279" s="167" t="s">
        <v>446</v>
      </c>
      <c r="H279" s="166" t="s">
        <v>1</v>
      </c>
      <c r="I279" s="168"/>
      <c r="L279" s="165"/>
      <c r="M279" s="169"/>
      <c r="T279" s="170"/>
      <c r="AT279" s="166" t="s">
        <v>145</v>
      </c>
      <c r="AU279" s="166" t="s">
        <v>83</v>
      </c>
      <c r="AV279" s="13" t="s">
        <v>80</v>
      </c>
      <c r="AW279" s="13" t="s">
        <v>31</v>
      </c>
      <c r="AX279" s="13" t="s">
        <v>75</v>
      </c>
      <c r="AY279" s="166" t="s">
        <v>136</v>
      </c>
    </row>
    <row r="280" spans="2:51" s="12" customFormat="1" ht="12">
      <c r="B280" s="157"/>
      <c r="D280" s="158" t="s">
        <v>145</v>
      </c>
      <c r="E280" s="159" t="s">
        <v>1</v>
      </c>
      <c r="F280" s="160" t="s">
        <v>447</v>
      </c>
      <c r="H280" s="161">
        <v>4.5</v>
      </c>
      <c r="I280" s="162"/>
      <c r="L280" s="157"/>
      <c r="M280" s="163"/>
      <c r="T280" s="164"/>
      <c r="AT280" s="159" t="s">
        <v>145</v>
      </c>
      <c r="AU280" s="159" t="s">
        <v>83</v>
      </c>
      <c r="AV280" s="12" t="s">
        <v>83</v>
      </c>
      <c r="AW280" s="12" t="s">
        <v>31</v>
      </c>
      <c r="AX280" s="12" t="s">
        <v>80</v>
      </c>
      <c r="AY280" s="159" t="s">
        <v>136</v>
      </c>
    </row>
    <row r="281" spans="2:65" s="1" customFormat="1" ht="16.5" customHeight="1">
      <c r="B281" s="143"/>
      <c r="C281" s="144" t="s">
        <v>448</v>
      </c>
      <c r="D281" s="144" t="s">
        <v>138</v>
      </c>
      <c r="E281" s="145" t="s">
        <v>449</v>
      </c>
      <c r="F281" s="146" t="s">
        <v>450</v>
      </c>
      <c r="G281" s="147" t="s">
        <v>141</v>
      </c>
      <c r="H281" s="148">
        <v>20.88</v>
      </c>
      <c r="I281" s="149"/>
      <c r="J281" s="150">
        <f>ROUND(I281*H281,2)</f>
        <v>0</v>
      </c>
      <c r="K281" s="146" t="s">
        <v>142</v>
      </c>
      <c r="L281" s="31"/>
      <c r="M281" s="151" t="s">
        <v>1</v>
      </c>
      <c r="N281" s="152" t="s">
        <v>40</v>
      </c>
      <c r="P281" s="153">
        <f>O281*H281</f>
        <v>0</v>
      </c>
      <c r="Q281" s="153">
        <v>0.0018</v>
      </c>
      <c r="R281" s="153">
        <f>Q281*H281</f>
        <v>0.037584</v>
      </c>
      <c r="S281" s="153">
        <v>0</v>
      </c>
      <c r="T281" s="154">
        <f>S281*H281</f>
        <v>0</v>
      </c>
      <c r="AR281" s="155" t="s">
        <v>143</v>
      </c>
      <c r="AT281" s="155" t="s">
        <v>138</v>
      </c>
      <c r="AU281" s="155" t="s">
        <v>83</v>
      </c>
      <c r="AY281" s="16" t="s">
        <v>136</v>
      </c>
      <c r="BE281" s="156">
        <f>IF(N281="základní",J281,0)</f>
        <v>0</v>
      </c>
      <c r="BF281" s="156">
        <f>IF(N281="snížená",J281,0)</f>
        <v>0</v>
      </c>
      <c r="BG281" s="156">
        <f>IF(N281="zákl. přenesená",J281,0)</f>
        <v>0</v>
      </c>
      <c r="BH281" s="156">
        <f>IF(N281="sníž. přenesená",J281,0)</f>
        <v>0</v>
      </c>
      <c r="BI281" s="156">
        <f>IF(N281="nulová",J281,0)</f>
        <v>0</v>
      </c>
      <c r="BJ281" s="16" t="s">
        <v>80</v>
      </c>
      <c r="BK281" s="156">
        <f>ROUND(I281*H281,2)</f>
        <v>0</v>
      </c>
      <c r="BL281" s="16" t="s">
        <v>143</v>
      </c>
      <c r="BM281" s="155" t="s">
        <v>451</v>
      </c>
    </row>
    <row r="282" spans="2:51" s="13" customFormat="1" ht="12">
      <c r="B282" s="165"/>
      <c r="D282" s="158" t="s">
        <v>145</v>
      </c>
      <c r="E282" s="166" t="s">
        <v>1</v>
      </c>
      <c r="F282" s="167" t="s">
        <v>452</v>
      </c>
      <c r="H282" s="166" t="s">
        <v>1</v>
      </c>
      <c r="I282" s="168"/>
      <c r="L282" s="165"/>
      <c r="M282" s="169"/>
      <c r="T282" s="170"/>
      <c r="AT282" s="166" t="s">
        <v>145</v>
      </c>
      <c r="AU282" s="166" t="s">
        <v>83</v>
      </c>
      <c r="AV282" s="13" t="s">
        <v>80</v>
      </c>
      <c r="AW282" s="13" t="s">
        <v>31</v>
      </c>
      <c r="AX282" s="13" t="s">
        <v>75</v>
      </c>
      <c r="AY282" s="166" t="s">
        <v>136</v>
      </c>
    </row>
    <row r="283" spans="2:51" s="12" customFormat="1" ht="12">
      <c r="B283" s="157"/>
      <c r="D283" s="158" t="s">
        <v>145</v>
      </c>
      <c r="E283" s="159" t="s">
        <v>1</v>
      </c>
      <c r="F283" s="160" t="s">
        <v>453</v>
      </c>
      <c r="H283" s="161">
        <v>13.68</v>
      </c>
      <c r="I283" s="162"/>
      <c r="L283" s="157"/>
      <c r="M283" s="163"/>
      <c r="T283" s="164"/>
      <c r="AT283" s="159" t="s">
        <v>145</v>
      </c>
      <c r="AU283" s="159" t="s">
        <v>83</v>
      </c>
      <c r="AV283" s="12" t="s">
        <v>83</v>
      </c>
      <c r="AW283" s="12" t="s">
        <v>31</v>
      </c>
      <c r="AX283" s="12" t="s">
        <v>75</v>
      </c>
      <c r="AY283" s="159" t="s">
        <v>136</v>
      </c>
    </row>
    <row r="284" spans="2:51" s="13" customFormat="1" ht="12">
      <c r="B284" s="165"/>
      <c r="D284" s="158" t="s">
        <v>145</v>
      </c>
      <c r="E284" s="166" t="s">
        <v>1</v>
      </c>
      <c r="F284" s="167" t="s">
        <v>454</v>
      </c>
      <c r="H284" s="166" t="s">
        <v>1</v>
      </c>
      <c r="I284" s="168"/>
      <c r="L284" s="165"/>
      <c r="M284" s="169"/>
      <c r="T284" s="170"/>
      <c r="AT284" s="166" t="s">
        <v>145</v>
      </c>
      <c r="AU284" s="166" t="s">
        <v>83</v>
      </c>
      <c r="AV284" s="13" t="s">
        <v>80</v>
      </c>
      <c r="AW284" s="13" t="s">
        <v>31</v>
      </c>
      <c r="AX284" s="13" t="s">
        <v>75</v>
      </c>
      <c r="AY284" s="166" t="s">
        <v>136</v>
      </c>
    </row>
    <row r="285" spans="2:51" s="12" customFormat="1" ht="12">
      <c r="B285" s="157"/>
      <c r="D285" s="158" t="s">
        <v>145</v>
      </c>
      <c r="E285" s="159" t="s">
        <v>1</v>
      </c>
      <c r="F285" s="160" t="s">
        <v>455</v>
      </c>
      <c r="H285" s="161">
        <v>7.2</v>
      </c>
      <c r="I285" s="162"/>
      <c r="L285" s="157"/>
      <c r="M285" s="163"/>
      <c r="T285" s="164"/>
      <c r="AT285" s="159" t="s">
        <v>145</v>
      </c>
      <c r="AU285" s="159" t="s">
        <v>83</v>
      </c>
      <c r="AV285" s="12" t="s">
        <v>83</v>
      </c>
      <c r="AW285" s="12" t="s">
        <v>31</v>
      </c>
      <c r="AX285" s="12" t="s">
        <v>75</v>
      </c>
      <c r="AY285" s="159" t="s">
        <v>136</v>
      </c>
    </row>
    <row r="286" spans="2:51" s="14" customFormat="1" ht="12">
      <c r="B286" s="171"/>
      <c r="D286" s="158" t="s">
        <v>145</v>
      </c>
      <c r="E286" s="172" t="s">
        <v>1</v>
      </c>
      <c r="F286" s="173" t="s">
        <v>164</v>
      </c>
      <c r="H286" s="174">
        <v>20.88</v>
      </c>
      <c r="I286" s="175"/>
      <c r="L286" s="171"/>
      <c r="M286" s="176"/>
      <c r="T286" s="177"/>
      <c r="AT286" s="172" t="s">
        <v>145</v>
      </c>
      <c r="AU286" s="172" t="s">
        <v>83</v>
      </c>
      <c r="AV286" s="14" t="s">
        <v>143</v>
      </c>
      <c r="AW286" s="14" t="s">
        <v>31</v>
      </c>
      <c r="AX286" s="14" t="s">
        <v>80</v>
      </c>
      <c r="AY286" s="172" t="s">
        <v>136</v>
      </c>
    </row>
    <row r="287" spans="2:65" s="1" customFormat="1" ht="16.5" customHeight="1">
      <c r="B287" s="143"/>
      <c r="C287" s="144" t="s">
        <v>456</v>
      </c>
      <c r="D287" s="144" t="s">
        <v>138</v>
      </c>
      <c r="E287" s="145" t="s">
        <v>457</v>
      </c>
      <c r="F287" s="146" t="s">
        <v>458</v>
      </c>
      <c r="G287" s="147" t="s">
        <v>141</v>
      </c>
      <c r="H287" s="148">
        <v>13.233</v>
      </c>
      <c r="I287" s="149"/>
      <c r="J287" s="150">
        <f>ROUND(I287*H287,2)</f>
        <v>0</v>
      </c>
      <c r="K287" s="146" t="s">
        <v>142</v>
      </c>
      <c r="L287" s="31"/>
      <c r="M287" s="151" t="s">
        <v>1</v>
      </c>
      <c r="N287" s="152" t="s">
        <v>40</v>
      </c>
      <c r="P287" s="153">
        <f>O287*H287</f>
        <v>0</v>
      </c>
      <c r="Q287" s="153">
        <v>0.00111</v>
      </c>
      <c r="R287" s="153">
        <f>Q287*H287</f>
        <v>0.014688630000000001</v>
      </c>
      <c r="S287" s="153">
        <v>0</v>
      </c>
      <c r="T287" s="154">
        <f>S287*H287</f>
        <v>0</v>
      </c>
      <c r="AR287" s="155" t="s">
        <v>143</v>
      </c>
      <c r="AT287" s="155" t="s">
        <v>138</v>
      </c>
      <c r="AU287" s="155" t="s">
        <v>83</v>
      </c>
      <c r="AY287" s="16" t="s">
        <v>136</v>
      </c>
      <c r="BE287" s="156">
        <f>IF(N287="základní",J287,0)</f>
        <v>0</v>
      </c>
      <c r="BF287" s="156">
        <f>IF(N287="snížená",J287,0)</f>
        <v>0</v>
      </c>
      <c r="BG287" s="156">
        <f>IF(N287="zákl. přenesená",J287,0)</f>
        <v>0</v>
      </c>
      <c r="BH287" s="156">
        <f>IF(N287="sníž. přenesená",J287,0)</f>
        <v>0</v>
      </c>
      <c r="BI287" s="156">
        <f>IF(N287="nulová",J287,0)</f>
        <v>0</v>
      </c>
      <c r="BJ287" s="16" t="s">
        <v>80</v>
      </c>
      <c r="BK287" s="156">
        <f>ROUND(I287*H287,2)</f>
        <v>0</v>
      </c>
      <c r="BL287" s="16" t="s">
        <v>143</v>
      </c>
      <c r="BM287" s="155" t="s">
        <v>459</v>
      </c>
    </row>
    <row r="288" spans="2:51" s="12" customFormat="1" ht="12">
      <c r="B288" s="157"/>
      <c r="D288" s="158" t="s">
        <v>145</v>
      </c>
      <c r="E288" s="159" t="s">
        <v>1</v>
      </c>
      <c r="F288" s="160" t="s">
        <v>460</v>
      </c>
      <c r="H288" s="161">
        <v>13.233</v>
      </c>
      <c r="I288" s="162"/>
      <c r="L288" s="157"/>
      <c r="M288" s="163"/>
      <c r="T288" s="164"/>
      <c r="AT288" s="159" t="s">
        <v>145</v>
      </c>
      <c r="AU288" s="159" t="s">
        <v>83</v>
      </c>
      <c r="AV288" s="12" t="s">
        <v>83</v>
      </c>
      <c r="AW288" s="12" t="s">
        <v>31</v>
      </c>
      <c r="AX288" s="12" t="s">
        <v>80</v>
      </c>
      <c r="AY288" s="159" t="s">
        <v>136</v>
      </c>
    </row>
    <row r="289" spans="2:63" s="11" customFormat="1" ht="22.9" customHeight="1">
      <c r="B289" s="131"/>
      <c r="D289" s="132" t="s">
        <v>74</v>
      </c>
      <c r="E289" s="141" t="s">
        <v>186</v>
      </c>
      <c r="F289" s="141" t="s">
        <v>461</v>
      </c>
      <c r="I289" s="134"/>
      <c r="J289" s="142">
        <f>BK289</f>
        <v>0</v>
      </c>
      <c r="L289" s="131"/>
      <c r="M289" s="136"/>
      <c r="P289" s="137">
        <f>SUM(P290:P356)</f>
        <v>0</v>
      </c>
      <c r="R289" s="137">
        <f>SUM(R290:R356)</f>
        <v>2.09360927</v>
      </c>
      <c r="T289" s="138">
        <f>SUM(T290:T356)</f>
        <v>11.0745</v>
      </c>
      <c r="AR289" s="132" t="s">
        <v>80</v>
      </c>
      <c r="AT289" s="139" t="s">
        <v>74</v>
      </c>
      <c r="AU289" s="139" t="s">
        <v>80</v>
      </c>
      <c r="AY289" s="132" t="s">
        <v>136</v>
      </c>
      <c r="BK289" s="140">
        <f>SUM(BK290:BK356)</f>
        <v>0</v>
      </c>
    </row>
    <row r="290" spans="2:65" s="1" customFormat="1" ht="24" customHeight="1">
      <c r="B290" s="143"/>
      <c r="C290" s="144" t="s">
        <v>462</v>
      </c>
      <c r="D290" s="144" t="s">
        <v>138</v>
      </c>
      <c r="E290" s="145" t="s">
        <v>463</v>
      </c>
      <c r="F290" s="146" t="s">
        <v>464</v>
      </c>
      <c r="G290" s="147" t="s">
        <v>374</v>
      </c>
      <c r="H290" s="148">
        <v>7</v>
      </c>
      <c r="I290" s="149"/>
      <c r="J290" s="150">
        <f>ROUND(I290*H290,2)</f>
        <v>0</v>
      </c>
      <c r="K290" s="146" t="s">
        <v>142</v>
      </c>
      <c r="L290" s="31"/>
      <c r="M290" s="151" t="s">
        <v>1</v>
      </c>
      <c r="N290" s="152" t="s">
        <v>40</v>
      </c>
      <c r="P290" s="153">
        <f>O290*H290</f>
        <v>0</v>
      </c>
      <c r="Q290" s="153">
        <v>0</v>
      </c>
      <c r="R290" s="153">
        <f>Q290*H290</f>
        <v>0</v>
      </c>
      <c r="S290" s="153">
        <v>0</v>
      </c>
      <c r="T290" s="154">
        <f>S290*H290</f>
        <v>0</v>
      </c>
      <c r="AR290" s="155" t="s">
        <v>143</v>
      </c>
      <c r="AT290" s="155" t="s">
        <v>138</v>
      </c>
      <c r="AU290" s="155" t="s">
        <v>83</v>
      </c>
      <c r="AY290" s="16" t="s">
        <v>136</v>
      </c>
      <c r="BE290" s="156">
        <f>IF(N290="základní",J290,0)</f>
        <v>0</v>
      </c>
      <c r="BF290" s="156">
        <f>IF(N290="snížená",J290,0)</f>
        <v>0</v>
      </c>
      <c r="BG290" s="156">
        <f>IF(N290="zákl. přenesená",J290,0)</f>
        <v>0</v>
      </c>
      <c r="BH290" s="156">
        <f>IF(N290="sníž. přenesená",J290,0)</f>
        <v>0</v>
      </c>
      <c r="BI290" s="156">
        <f>IF(N290="nulová",J290,0)</f>
        <v>0</v>
      </c>
      <c r="BJ290" s="16" t="s">
        <v>80</v>
      </c>
      <c r="BK290" s="156">
        <f>ROUND(I290*H290,2)</f>
        <v>0</v>
      </c>
      <c r="BL290" s="16" t="s">
        <v>143</v>
      </c>
      <c r="BM290" s="155" t="s">
        <v>465</v>
      </c>
    </row>
    <row r="291" spans="2:65" s="1" customFormat="1" ht="24" customHeight="1">
      <c r="B291" s="143"/>
      <c r="C291" s="144" t="s">
        <v>466</v>
      </c>
      <c r="D291" s="144" t="s">
        <v>138</v>
      </c>
      <c r="E291" s="145" t="s">
        <v>467</v>
      </c>
      <c r="F291" s="146" t="s">
        <v>468</v>
      </c>
      <c r="G291" s="147" t="s">
        <v>374</v>
      </c>
      <c r="H291" s="148">
        <v>5</v>
      </c>
      <c r="I291" s="149"/>
      <c r="J291" s="150">
        <f>ROUND(I291*H291,2)</f>
        <v>0</v>
      </c>
      <c r="K291" s="146" t="s">
        <v>142</v>
      </c>
      <c r="L291" s="31"/>
      <c r="M291" s="151" t="s">
        <v>1</v>
      </c>
      <c r="N291" s="152" t="s">
        <v>40</v>
      </c>
      <c r="P291" s="153">
        <f>O291*H291</f>
        <v>0</v>
      </c>
      <c r="Q291" s="153">
        <v>0</v>
      </c>
      <c r="R291" s="153">
        <f>Q291*H291</f>
        <v>0</v>
      </c>
      <c r="S291" s="153">
        <v>0</v>
      </c>
      <c r="T291" s="154">
        <f>S291*H291</f>
        <v>0</v>
      </c>
      <c r="AR291" s="155" t="s">
        <v>143</v>
      </c>
      <c r="AT291" s="155" t="s">
        <v>138</v>
      </c>
      <c r="AU291" s="155" t="s">
        <v>83</v>
      </c>
      <c r="AY291" s="16" t="s">
        <v>136</v>
      </c>
      <c r="BE291" s="156">
        <f>IF(N291="základní",J291,0)</f>
        <v>0</v>
      </c>
      <c r="BF291" s="156">
        <f>IF(N291="snížená",J291,0)</f>
        <v>0</v>
      </c>
      <c r="BG291" s="156">
        <f>IF(N291="zákl. přenesená",J291,0)</f>
        <v>0</v>
      </c>
      <c r="BH291" s="156">
        <f>IF(N291="sníž. přenesená",J291,0)</f>
        <v>0</v>
      </c>
      <c r="BI291" s="156">
        <f>IF(N291="nulová",J291,0)</f>
        <v>0</v>
      </c>
      <c r="BJ291" s="16" t="s">
        <v>80</v>
      </c>
      <c r="BK291" s="156">
        <f>ROUND(I291*H291,2)</f>
        <v>0</v>
      </c>
      <c r="BL291" s="16" t="s">
        <v>143</v>
      </c>
      <c r="BM291" s="155" t="s">
        <v>469</v>
      </c>
    </row>
    <row r="292" spans="2:65" s="1" customFormat="1" ht="24" customHeight="1">
      <c r="B292" s="143"/>
      <c r="C292" s="144" t="s">
        <v>470</v>
      </c>
      <c r="D292" s="144" t="s">
        <v>138</v>
      </c>
      <c r="E292" s="145" t="s">
        <v>471</v>
      </c>
      <c r="F292" s="146" t="s">
        <v>472</v>
      </c>
      <c r="G292" s="147" t="s">
        <v>374</v>
      </c>
      <c r="H292" s="148">
        <v>420</v>
      </c>
      <c r="I292" s="149"/>
      <c r="J292" s="150">
        <f>ROUND(I292*H292,2)</f>
        <v>0</v>
      </c>
      <c r="K292" s="146" t="s">
        <v>142</v>
      </c>
      <c r="L292" s="31"/>
      <c r="M292" s="151" t="s">
        <v>1</v>
      </c>
      <c r="N292" s="152" t="s">
        <v>40</v>
      </c>
      <c r="P292" s="153">
        <f>O292*H292</f>
        <v>0</v>
      </c>
      <c r="Q292" s="153">
        <v>0</v>
      </c>
      <c r="R292" s="153">
        <f>Q292*H292</f>
        <v>0</v>
      </c>
      <c r="S292" s="153">
        <v>0</v>
      </c>
      <c r="T292" s="154">
        <f>S292*H292</f>
        <v>0</v>
      </c>
      <c r="AR292" s="155" t="s">
        <v>143</v>
      </c>
      <c r="AT292" s="155" t="s">
        <v>138</v>
      </c>
      <c r="AU292" s="155" t="s">
        <v>83</v>
      </c>
      <c r="AY292" s="16" t="s">
        <v>136</v>
      </c>
      <c r="BE292" s="156">
        <f>IF(N292="základní",J292,0)</f>
        <v>0</v>
      </c>
      <c r="BF292" s="156">
        <f>IF(N292="snížená",J292,0)</f>
        <v>0</v>
      </c>
      <c r="BG292" s="156">
        <f>IF(N292="zákl. přenesená",J292,0)</f>
        <v>0</v>
      </c>
      <c r="BH292" s="156">
        <f>IF(N292="sníž. přenesená",J292,0)</f>
        <v>0</v>
      </c>
      <c r="BI292" s="156">
        <f>IF(N292="nulová",J292,0)</f>
        <v>0</v>
      </c>
      <c r="BJ292" s="16" t="s">
        <v>80</v>
      </c>
      <c r="BK292" s="156">
        <f>ROUND(I292*H292,2)</f>
        <v>0</v>
      </c>
      <c r="BL292" s="16" t="s">
        <v>143</v>
      </c>
      <c r="BM292" s="155" t="s">
        <v>473</v>
      </c>
    </row>
    <row r="293" spans="2:51" s="12" customFormat="1" ht="12">
      <c r="B293" s="157"/>
      <c r="D293" s="158" t="s">
        <v>145</v>
      </c>
      <c r="E293" s="159" t="s">
        <v>1</v>
      </c>
      <c r="F293" s="160" t="s">
        <v>474</v>
      </c>
      <c r="H293" s="161">
        <v>420</v>
      </c>
      <c r="I293" s="162"/>
      <c r="L293" s="157"/>
      <c r="M293" s="163"/>
      <c r="T293" s="164"/>
      <c r="AT293" s="159" t="s">
        <v>145</v>
      </c>
      <c r="AU293" s="159" t="s">
        <v>83</v>
      </c>
      <c r="AV293" s="12" t="s">
        <v>83</v>
      </c>
      <c r="AW293" s="12" t="s">
        <v>31</v>
      </c>
      <c r="AX293" s="12" t="s">
        <v>80</v>
      </c>
      <c r="AY293" s="159" t="s">
        <v>136</v>
      </c>
    </row>
    <row r="294" spans="2:65" s="1" customFormat="1" ht="24" customHeight="1">
      <c r="B294" s="143"/>
      <c r="C294" s="144" t="s">
        <v>475</v>
      </c>
      <c r="D294" s="144" t="s">
        <v>138</v>
      </c>
      <c r="E294" s="145" t="s">
        <v>476</v>
      </c>
      <c r="F294" s="146" t="s">
        <v>477</v>
      </c>
      <c r="G294" s="147" t="s">
        <v>374</v>
      </c>
      <c r="H294" s="148">
        <v>300</v>
      </c>
      <c r="I294" s="149"/>
      <c r="J294" s="150">
        <f>ROUND(I294*H294,2)</f>
        <v>0</v>
      </c>
      <c r="K294" s="146" t="s">
        <v>142</v>
      </c>
      <c r="L294" s="31"/>
      <c r="M294" s="151" t="s">
        <v>1</v>
      </c>
      <c r="N294" s="152" t="s">
        <v>40</v>
      </c>
      <c r="P294" s="153">
        <f>O294*H294</f>
        <v>0</v>
      </c>
      <c r="Q294" s="153">
        <v>0</v>
      </c>
      <c r="R294" s="153">
        <f>Q294*H294</f>
        <v>0</v>
      </c>
      <c r="S294" s="153">
        <v>0</v>
      </c>
      <c r="T294" s="154">
        <f>S294*H294</f>
        <v>0</v>
      </c>
      <c r="AR294" s="155" t="s">
        <v>143</v>
      </c>
      <c r="AT294" s="155" t="s">
        <v>138</v>
      </c>
      <c r="AU294" s="155" t="s">
        <v>83</v>
      </c>
      <c r="AY294" s="16" t="s">
        <v>136</v>
      </c>
      <c r="BE294" s="156">
        <f>IF(N294="základní",J294,0)</f>
        <v>0</v>
      </c>
      <c r="BF294" s="156">
        <f>IF(N294="snížená",J294,0)</f>
        <v>0</v>
      </c>
      <c r="BG294" s="156">
        <f>IF(N294="zákl. přenesená",J294,0)</f>
        <v>0</v>
      </c>
      <c r="BH294" s="156">
        <f>IF(N294="sníž. přenesená",J294,0)</f>
        <v>0</v>
      </c>
      <c r="BI294" s="156">
        <f>IF(N294="nulová",J294,0)</f>
        <v>0</v>
      </c>
      <c r="BJ294" s="16" t="s">
        <v>80</v>
      </c>
      <c r="BK294" s="156">
        <f>ROUND(I294*H294,2)</f>
        <v>0</v>
      </c>
      <c r="BL294" s="16" t="s">
        <v>143</v>
      </c>
      <c r="BM294" s="155" t="s">
        <v>478</v>
      </c>
    </row>
    <row r="295" spans="2:51" s="12" customFormat="1" ht="12">
      <c r="B295" s="157"/>
      <c r="D295" s="158" t="s">
        <v>145</v>
      </c>
      <c r="E295" s="159" t="s">
        <v>1</v>
      </c>
      <c r="F295" s="160" t="s">
        <v>479</v>
      </c>
      <c r="H295" s="161">
        <v>300</v>
      </c>
      <c r="I295" s="162"/>
      <c r="L295" s="157"/>
      <c r="M295" s="163"/>
      <c r="T295" s="164"/>
      <c r="AT295" s="159" t="s">
        <v>145</v>
      </c>
      <c r="AU295" s="159" t="s">
        <v>83</v>
      </c>
      <c r="AV295" s="12" t="s">
        <v>83</v>
      </c>
      <c r="AW295" s="12" t="s">
        <v>31</v>
      </c>
      <c r="AX295" s="12" t="s">
        <v>80</v>
      </c>
      <c r="AY295" s="159" t="s">
        <v>136</v>
      </c>
    </row>
    <row r="296" spans="2:65" s="1" customFormat="1" ht="24" customHeight="1">
      <c r="B296" s="143"/>
      <c r="C296" s="144" t="s">
        <v>480</v>
      </c>
      <c r="D296" s="144" t="s">
        <v>138</v>
      </c>
      <c r="E296" s="145" t="s">
        <v>481</v>
      </c>
      <c r="F296" s="146" t="s">
        <v>482</v>
      </c>
      <c r="G296" s="147" t="s">
        <v>374</v>
      </c>
      <c r="H296" s="148">
        <v>3</v>
      </c>
      <c r="I296" s="149"/>
      <c r="J296" s="150">
        <f>ROUND(I296*H296,2)</f>
        <v>0</v>
      </c>
      <c r="K296" s="146" t="s">
        <v>142</v>
      </c>
      <c r="L296" s="31"/>
      <c r="M296" s="151" t="s">
        <v>1</v>
      </c>
      <c r="N296" s="152" t="s">
        <v>40</v>
      </c>
      <c r="P296" s="153">
        <f>O296*H296</f>
        <v>0</v>
      </c>
      <c r="Q296" s="153">
        <v>0</v>
      </c>
      <c r="R296" s="153">
        <f>Q296*H296</f>
        <v>0</v>
      </c>
      <c r="S296" s="153">
        <v>0</v>
      </c>
      <c r="T296" s="154">
        <f>S296*H296</f>
        <v>0</v>
      </c>
      <c r="AR296" s="155" t="s">
        <v>143</v>
      </c>
      <c r="AT296" s="155" t="s">
        <v>138</v>
      </c>
      <c r="AU296" s="155" t="s">
        <v>83</v>
      </c>
      <c r="AY296" s="16" t="s">
        <v>136</v>
      </c>
      <c r="BE296" s="156">
        <f>IF(N296="základní",J296,0)</f>
        <v>0</v>
      </c>
      <c r="BF296" s="156">
        <f>IF(N296="snížená",J296,0)</f>
        <v>0</v>
      </c>
      <c r="BG296" s="156">
        <f>IF(N296="zákl. přenesená",J296,0)</f>
        <v>0</v>
      </c>
      <c r="BH296" s="156">
        <f>IF(N296="sníž. přenesená",J296,0)</f>
        <v>0</v>
      </c>
      <c r="BI296" s="156">
        <f>IF(N296="nulová",J296,0)</f>
        <v>0</v>
      </c>
      <c r="BJ296" s="16" t="s">
        <v>80</v>
      </c>
      <c r="BK296" s="156">
        <f>ROUND(I296*H296,2)</f>
        <v>0</v>
      </c>
      <c r="BL296" s="16" t="s">
        <v>143</v>
      </c>
      <c r="BM296" s="155" t="s">
        <v>483</v>
      </c>
    </row>
    <row r="297" spans="2:65" s="1" customFormat="1" ht="24" customHeight="1">
      <c r="B297" s="143"/>
      <c r="C297" s="144" t="s">
        <v>484</v>
      </c>
      <c r="D297" s="144" t="s">
        <v>138</v>
      </c>
      <c r="E297" s="145" t="s">
        <v>485</v>
      </c>
      <c r="F297" s="146" t="s">
        <v>486</v>
      </c>
      <c r="G297" s="147" t="s">
        <v>374</v>
      </c>
      <c r="H297" s="148">
        <v>180</v>
      </c>
      <c r="I297" s="149"/>
      <c r="J297" s="150">
        <f>ROUND(I297*H297,2)</f>
        <v>0</v>
      </c>
      <c r="K297" s="146" t="s">
        <v>142</v>
      </c>
      <c r="L297" s="31"/>
      <c r="M297" s="151" t="s">
        <v>1</v>
      </c>
      <c r="N297" s="152" t="s">
        <v>40</v>
      </c>
      <c r="P297" s="153">
        <f>O297*H297</f>
        <v>0</v>
      </c>
      <c r="Q297" s="153">
        <v>0</v>
      </c>
      <c r="R297" s="153">
        <f>Q297*H297</f>
        <v>0</v>
      </c>
      <c r="S297" s="153">
        <v>0</v>
      </c>
      <c r="T297" s="154">
        <f>S297*H297</f>
        <v>0</v>
      </c>
      <c r="AR297" s="155" t="s">
        <v>143</v>
      </c>
      <c r="AT297" s="155" t="s">
        <v>138</v>
      </c>
      <c r="AU297" s="155" t="s">
        <v>83</v>
      </c>
      <c r="AY297" s="16" t="s">
        <v>136</v>
      </c>
      <c r="BE297" s="156">
        <f>IF(N297="základní",J297,0)</f>
        <v>0</v>
      </c>
      <c r="BF297" s="156">
        <f>IF(N297="snížená",J297,0)</f>
        <v>0</v>
      </c>
      <c r="BG297" s="156">
        <f>IF(N297="zákl. přenesená",J297,0)</f>
        <v>0</v>
      </c>
      <c r="BH297" s="156">
        <f>IF(N297="sníž. přenesená",J297,0)</f>
        <v>0</v>
      </c>
      <c r="BI297" s="156">
        <f>IF(N297="nulová",J297,0)</f>
        <v>0</v>
      </c>
      <c r="BJ297" s="16" t="s">
        <v>80</v>
      </c>
      <c r="BK297" s="156">
        <f>ROUND(I297*H297,2)</f>
        <v>0</v>
      </c>
      <c r="BL297" s="16" t="s">
        <v>143</v>
      </c>
      <c r="BM297" s="155" t="s">
        <v>487</v>
      </c>
    </row>
    <row r="298" spans="2:51" s="12" customFormat="1" ht="12">
      <c r="B298" s="157"/>
      <c r="D298" s="158" t="s">
        <v>145</v>
      </c>
      <c r="E298" s="159" t="s">
        <v>1</v>
      </c>
      <c r="F298" s="160" t="s">
        <v>488</v>
      </c>
      <c r="H298" s="161">
        <v>180</v>
      </c>
      <c r="I298" s="162"/>
      <c r="L298" s="157"/>
      <c r="M298" s="163"/>
      <c r="T298" s="164"/>
      <c r="AT298" s="159" t="s">
        <v>145</v>
      </c>
      <c r="AU298" s="159" t="s">
        <v>83</v>
      </c>
      <c r="AV298" s="12" t="s">
        <v>83</v>
      </c>
      <c r="AW298" s="12" t="s">
        <v>31</v>
      </c>
      <c r="AX298" s="12" t="s">
        <v>80</v>
      </c>
      <c r="AY298" s="159" t="s">
        <v>136</v>
      </c>
    </row>
    <row r="299" spans="2:65" s="1" customFormat="1" ht="24" customHeight="1">
      <c r="B299" s="143"/>
      <c r="C299" s="144" t="s">
        <v>489</v>
      </c>
      <c r="D299" s="144" t="s">
        <v>138</v>
      </c>
      <c r="E299" s="145" t="s">
        <v>490</v>
      </c>
      <c r="F299" s="146" t="s">
        <v>491</v>
      </c>
      <c r="G299" s="147" t="s">
        <v>374</v>
      </c>
      <c r="H299" s="148">
        <v>2</v>
      </c>
      <c r="I299" s="149"/>
      <c r="J299" s="150">
        <f>ROUND(I299*H299,2)</f>
        <v>0</v>
      </c>
      <c r="K299" s="146" t="s">
        <v>142</v>
      </c>
      <c r="L299" s="31"/>
      <c r="M299" s="151" t="s">
        <v>1</v>
      </c>
      <c r="N299" s="152" t="s">
        <v>40</v>
      </c>
      <c r="P299" s="153">
        <f>O299*H299</f>
        <v>0</v>
      </c>
      <c r="Q299" s="153">
        <v>0</v>
      </c>
      <c r="R299" s="153">
        <f>Q299*H299</f>
        <v>0</v>
      </c>
      <c r="S299" s="153">
        <v>0</v>
      </c>
      <c r="T299" s="154">
        <f>S299*H299</f>
        <v>0</v>
      </c>
      <c r="AR299" s="155" t="s">
        <v>143</v>
      </c>
      <c r="AT299" s="155" t="s">
        <v>138</v>
      </c>
      <c r="AU299" s="155" t="s">
        <v>83</v>
      </c>
      <c r="AY299" s="16" t="s">
        <v>136</v>
      </c>
      <c r="BE299" s="156">
        <f>IF(N299="základní",J299,0)</f>
        <v>0</v>
      </c>
      <c r="BF299" s="156">
        <f>IF(N299="snížená",J299,0)</f>
        <v>0</v>
      </c>
      <c r="BG299" s="156">
        <f>IF(N299="zákl. přenesená",J299,0)</f>
        <v>0</v>
      </c>
      <c r="BH299" s="156">
        <f>IF(N299="sníž. přenesená",J299,0)</f>
        <v>0</v>
      </c>
      <c r="BI299" s="156">
        <f>IF(N299="nulová",J299,0)</f>
        <v>0</v>
      </c>
      <c r="BJ299" s="16" t="s">
        <v>80</v>
      </c>
      <c r="BK299" s="156">
        <f>ROUND(I299*H299,2)</f>
        <v>0</v>
      </c>
      <c r="BL299" s="16" t="s">
        <v>143</v>
      </c>
      <c r="BM299" s="155" t="s">
        <v>492</v>
      </c>
    </row>
    <row r="300" spans="2:65" s="1" customFormat="1" ht="24" customHeight="1">
      <c r="B300" s="143"/>
      <c r="C300" s="144" t="s">
        <v>493</v>
      </c>
      <c r="D300" s="144" t="s">
        <v>138</v>
      </c>
      <c r="E300" s="145" t="s">
        <v>494</v>
      </c>
      <c r="F300" s="146" t="s">
        <v>495</v>
      </c>
      <c r="G300" s="147" t="s">
        <v>374</v>
      </c>
      <c r="H300" s="148">
        <v>120</v>
      </c>
      <c r="I300" s="149"/>
      <c r="J300" s="150">
        <f>ROUND(I300*H300,2)</f>
        <v>0</v>
      </c>
      <c r="K300" s="146" t="s">
        <v>142</v>
      </c>
      <c r="L300" s="31"/>
      <c r="M300" s="151" t="s">
        <v>1</v>
      </c>
      <c r="N300" s="152" t="s">
        <v>40</v>
      </c>
      <c r="P300" s="153">
        <f>O300*H300</f>
        <v>0</v>
      </c>
      <c r="Q300" s="153">
        <v>0</v>
      </c>
      <c r="R300" s="153">
        <f>Q300*H300</f>
        <v>0</v>
      </c>
      <c r="S300" s="153">
        <v>0</v>
      </c>
      <c r="T300" s="154">
        <f>S300*H300</f>
        <v>0</v>
      </c>
      <c r="AR300" s="155" t="s">
        <v>143</v>
      </c>
      <c r="AT300" s="155" t="s">
        <v>138</v>
      </c>
      <c r="AU300" s="155" t="s">
        <v>83</v>
      </c>
      <c r="AY300" s="16" t="s">
        <v>136</v>
      </c>
      <c r="BE300" s="156">
        <f>IF(N300="základní",J300,0)</f>
        <v>0</v>
      </c>
      <c r="BF300" s="156">
        <f>IF(N300="snížená",J300,0)</f>
        <v>0</v>
      </c>
      <c r="BG300" s="156">
        <f>IF(N300="zákl. přenesená",J300,0)</f>
        <v>0</v>
      </c>
      <c r="BH300" s="156">
        <f>IF(N300="sníž. přenesená",J300,0)</f>
        <v>0</v>
      </c>
      <c r="BI300" s="156">
        <f>IF(N300="nulová",J300,0)</f>
        <v>0</v>
      </c>
      <c r="BJ300" s="16" t="s">
        <v>80</v>
      </c>
      <c r="BK300" s="156">
        <f>ROUND(I300*H300,2)</f>
        <v>0</v>
      </c>
      <c r="BL300" s="16" t="s">
        <v>143</v>
      </c>
      <c r="BM300" s="155" t="s">
        <v>496</v>
      </c>
    </row>
    <row r="301" spans="2:51" s="12" customFormat="1" ht="12">
      <c r="B301" s="157"/>
      <c r="D301" s="158" t="s">
        <v>145</v>
      </c>
      <c r="E301" s="159" t="s">
        <v>1</v>
      </c>
      <c r="F301" s="160" t="s">
        <v>497</v>
      </c>
      <c r="H301" s="161">
        <v>120</v>
      </c>
      <c r="I301" s="162"/>
      <c r="L301" s="157"/>
      <c r="M301" s="163"/>
      <c r="T301" s="164"/>
      <c r="AT301" s="159" t="s">
        <v>145</v>
      </c>
      <c r="AU301" s="159" t="s">
        <v>83</v>
      </c>
      <c r="AV301" s="12" t="s">
        <v>83</v>
      </c>
      <c r="AW301" s="12" t="s">
        <v>31</v>
      </c>
      <c r="AX301" s="12" t="s">
        <v>80</v>
      </c>
      <c r="AY301" s="159" t="s">
        <v>136</v>
      </c>
    </row>
    <row r="302" spans="2:65" s="1" customFormat="1" ht="24" customHeight="1">
      <c r="B302" s="143"/>
      <c r="C302" s="144" t="s">
        <v>498</v>
      </c>
      <c r="D302" s="144" t="s">
        <v>138</v>
      </c>
      <c r="E302" s="145" t="s">
        <v>499</v>
      </c>
      <c r="F302" s="146" t="s">
        <v>500</v>
      </c>
      <c r="G302" s="147" t="s">
        <v>374</v>
      </c>
      <c r="H302" s="148">
        <v>1</v>
      </c>
      <c r="I302" s="149"/>
      <c r="J302" s="150">
        <f>ROUND(I302*H302,2)</f>
        <v>0</v>
      </c>
      <c r="K302" s="146" t="s">
        <v>142</v>
      </c>
      <c r="L302" s="31"/>
      <c r="M302" s="151" t="s">
        <v>1</v>
      </c>
      <c r="N302" s="152" t="s">
        <v>40</v>
      </c>
      <c r="P302" s="153">
        <f>O302*H302</f>
        <v>0</v>
      </c>
      <c r="Q302" s="153">
        <v>0</v>
      </c>
      <c r="R302" s="153">
        <f>Q302*H302</f>
        <v>0</v>
      </c>
      <c r="S302" s="153">
        <v>0</v>
      </c>
      <c r="T302" s="154">
        <f>S302*H302</f>
        <v>0</v>
      </c>
      <c r="AR302" s="155" t="s">
        <v>143</v>
      </c>
      <c r="AT302" s="155" t="s">
        <v>138</v>
      </c>
      <c r="AU302" s="155" t="s">
        <v>83</v>
      </c>
      <c r="AY302" s="16" t="s">
        <v>136</v>
      </c>
      <c r="BE302" s="156">
        <f>IF(N302="základní",J302,0)</f>
        <v>0</v>
      </c>
      <c r="BF302" s="156">
        <f>IF(N302="snížená",J302,0)</f>
        <v>0</v>
      </c>
      <c r="BG302" s="156">
        <f>IF(N302="zákl. přenesená",J302,0)</f>
        <v>0</v>
      </c>
      <c r="BH302" s="156">
        <f>IF(N302="sníž. přenesená",J302,0)</f>
        <v>0</v>
      </c>
      <c r="BI302" s="156">
        <f>IF(N302="nulová",J302,0)</f>
        <v>0</v>
      </c>
      <c r="BJ302" s="16" t="s">
        <v>80</v>
      </c>
      <c r="BK302" s="156">
        <f>ROUND(I302*H302,2)</f>
        <v>0</v>
      </c>
      <c r="BL302" s="16" t="s">
        <v>143</v>
      </c>
      <c r="BM302" s="155" t="s">
        <v>501</v>
      </c>
    </row>
    <row r="303" spans="2:65" s="1" customFormat="1" ht="24" customHeight="1">
      <c r="B303" s="143"/>
      <c r="C303" s="144" t="s">
        <v>502</v>
      </c>
      <c r="D303" s="144" t="s">
        <v>138</v>
      </c>
      <c r="E303" s="145" t="s">
        <v>503</v>
      </c>
      <c r="F303" s="146" t="s">
        <v>504</v>
      </c>
      <c r="G303" s="147" t="s">
        <v>374</v>
      </c>
      <c r="H303" s="148">
        <v>60</v>
      </c>
      <c r="I303" s="149"/>
      <c r="J303" s="150">
        <f>ROUND(I303*H303,2)</f>
        <v>0</v>
      </c>
      <c r="K303" s="146" t="s">
        <v>142</v>
      </c>
      <c r="L303" s="31"/>
      <c r="M303" s="151" t="s">
        <v>1</v>
      </c>
      <c r="N303" s="152" t="s">
        <v>40</v>
      </c>
      <c r="P303" s="153">
        <f>O303*H303</f>
        <v>0</v>
      </c>
      <c r="Q303" s="153">
        <v>0</v>
      </c>
      <c r="R303" s="153">
        <f>Q303*H303</f>
        <v>0</v>
      </c>
      <c r="S303" s="153">
        <v>0</v>
      </c>
      <c r="T303" s="154">
        <f>S303*H303</f>
        <v>0</v>
      </c>
      <c r="AR303" s="155" t="s">
        <v>143</v>
      </c>
      <c r="AT303" s="155" t="s">
        <v>138</v>
      </c>
      <c r="AU303" s="155" t="s">
        <v>83</v>
      </c>
      <c r="AY303" s="16" t="s">
        <v>136</v>
      </c>
      <c r="BE303" s="156">
        <f>IF(N303="základní",J303,0)</f>
        <v>0</v>
      </c>
      <c r="BF303" s="156">
        <f>IF(N303="snížená",J303,0)</f>
        <v>0</v>
      </c>
      <c r="BG303" s="156">
        <f>IF(N303="zákl. přenesená",J303,0)</f>
        <v>0</v>
      </c>
      <c r="BH303" s="156">
        <f>IF(N303="sníž. přenesená",J303,0)</f>
        <v>0</v>
      </c>
      <c r="BI303" s="156">
        <f>IF(N303="nulová",J303,0)</f>
        <v>0</v>
      </c>
      <c r="BJ303" s="16" t="s">
        <v>80</v>
      </c>
      <c r="BK303" s="156">
        <f>ROUND(I303*H303,2)</f>
        <v>0</v>
      </c>
      <c r="BL303" s="16" t="s">
        <v>143</v>
      </c>
      <c r="BM303" s="155" t="s">
        <v>505</v>
      </c>
    </row>
    <row r="304" spans="2:51" s="12" customFormat="1" ht="12">
      <c r="B304" s="157"/>
      <c r="D304" s="158" t="s">
        <v>145</v>
      </c>
      <c r="E304" s="159" t="s">
        <v>1</v>
      </c>
      <c r="F304" s="160" t="s">
        <v>506</v>
      </c>
      <c r="H304" s="161">
        <v>60</v>
      </c>
      <c r="I304" s="162"/>
      <c r="L304" s="157"/>
      <c r="M304" s="163"/>
      <c r="T304" s="164"/>
      <c r="AT304" s="159" t="s">
        <v>145</v>
      </c>
      <c r="AU304" s="159" t="s">
        <v>83</v>
      </c>
      <c r="AV304" s="12" t="s">
        <v>83</v>
      </c>
      <c r="AW304" s="12" t="s">
        <v>31</v>
      </c>
      <c r="AX304" s="12" t="s">
        <v>80</v>
      </c>
      <c r="AY304" s="159" t="s">
        <v>136</v>
      </c>
    </row>
    <row r="305" spans="2:65" s="1" customFormat="1" ht="24" customHeight="1">
      <c r="B305" s="143"/>
      <c r="C305" s="144" t="s">
        <v>507</v>
      </c>
      <c r="D305" s="144" t="s">
        <v>138</v>
      </c>
      <c r="E305" s="145" t="s">
        <v>508</v>
      </c>
      <c r="F305" s="146" t="s">
        <v>509</v>
      </c>
      <c r="G305" s="147" t="s">
        <v>374</v>
      </c>
      <c r="H305" s="148">
        <v>1</v>
      </c>
      <c r="I305" s="149"/>
      <c r="J305" s="150">
        <f aca="true" t="shared" si="0" ref="J305:J316">ROUND(I305*H305,2)</f>
        <v>0</v>
      </c>
      <c r="K305" s="146" t="s">
        <v>142</v>
      </c>
      <c r="L305" s="31"/>
      <c r="M305" s="151" t="s">
        <v>1</v>
      </c>
      <c r="N305" s="152" t="s">
        <v>40</v>
      </c>
      <c r="P305" s="153">
        <f aca="true" t="shared" si="1" ref="P305:P316">O305*H305</f>
        <v>0</v>
      </c>
      <c r="Q305" s="153">
        <v>0</v>
      </c>
      <c r="R305" s="153">
        <f aca="true" t="shared" si="2" ref="R305:R316">Q305*H305</f>
        <v>0</v>
      </c>
      <c r="S305" s="153">
        <v>0</v>
      </c>
      <c r="T305" s="154">
        <f aca="true" t="shared" si="3" ref="T305:T316">S305*H305</f>
        <v>0</v>
      </c>
      <c r="AR305" s="155" t="s">
        <v>143</v>
      </c>
      <c r="AT305" s="155" t="s">
        <v>138</v>
      </c>
      <c r="AU305" s="155" t="s">
        <v>83</v>
      </c>
      <c r="AY305" s="16" t="s">
        <v>136</v>
      </c>
      <c r="BE305" s="156">
        <f aca="true" t="shared" si="4" ref="BE305:BE316">IF(N305="základní",J305,0)</f>
        <v>0</v>
      </c>
      <c r="BF305" s="156">
        <f aca="true" t="shared" si="5" ref="BF305:BF316">IF(N305="snížená",J305,0)</f>
        <v>0</v>
      </c>
      <c r="BG305" s="156">
        <f aca="true" t="shared" si="6" ref="BG305:BG316">IF(N305="zákl. přenesená",J305,0)</f>
        <v>0</v>
      </c>
      <c r="BH305" s="156">
        <f aca="true" t="shared" si="7" ref="BH305:BH316">IF(N305="sníž. přenesená",J305,0)</f>
        <v>0</v>
      </c>
      <c r="BI305" s="156">
        <f aca="true" t="shared" si="8" ref="BI305:BI316">IF(N305="nulová",J305,0)</f>
        <v>0</v>
      </c>
      <c r="BJ305" s="16" t="s">
        <v>80</v>
      </c>
      <c r="BK305" s="156">
        <f aca="true" t="shared" si="9" ref="BK305:BK316">ROUND(I305*H305,2)</f>
        <v>0</v>
      </c>
      <c r="BL305" s="16" t="s">
        <v>143</v>
      </c>
      <c r="BM305" s="155" t="s">
        <v>510</v>
      </c>
    </row>
    <row r="306" spans="2:65" s="1" customFormat="1" ht="24" customHeight="1">
      <c r="B306" s="143"/>
      <c r="C306" s="144" t="s">
        <v>511</v>
      </c>
      <c r="D306" s="144" t="s">
        <v>138</v>
      </c>
      <c r="E306" s="145" t="s">
        <v>512</v>
      </c>
      <c r="F306" s="146" t="s">
        <v>513</v>
      </c>
      <c r="G306" s="147" t="s">
        <v>374</v>
      </c>
      <c r="H306" s="148">
        <v>60</v>
      </c>
      <c r="I306" s="149"/>
      <c r="J306" s="150">
        <f t="shared" si="0"/>
        <v>0</v>
      </c>
      <c r="K306" s="146" t="s">
        <v>142</v>
      </c>
      <c r="L306" s="31"/>
      <c r="M306" s="151" t="s">
        <v>1</v>
      </c>
      <c r="N306" s="152" t="s">
        <v>40</v>
      </c>
      <c r="P306" s="153">
        <f t="shared" si="1"/>
        <v>0</v>
      </c>
      <c r="Q306" s="153">
        <v>0</v>
      </c>
      <c r="R306" s="153">
        <f t="shared" si="2"/>
        <v>0</v>
      </c>
      <c r="S306" s="153">
        <v>0</v>
      </c>
      <c r="T306" s="154">
        <f t="shared" si="3"/>
        <v>0</v>
      </c>
      <c r="AR306" s="155" t="s">
        <v>143</v>
      </c>
      <c r="AT306" s="155" t="s">
        <v>138</v>
      </c>
      <c r="AU306" s="155" t="s">
        <v>83</v>
      </c>
      <c r="AY306" s="16" t="s">
        <v>136</v>
      </c>
      <c r="BE306" s="156">
        <f t="shared" si="4"/>
        <v>0</v>
      </c>
      <c r="BF306" s="156">
        <f t="shared" si="5"/>
        <v>0</v>
      </c>
      <c r="BG306" s="156">
        <f t="shared" si="6"/>
        <v>0</v>
      </c>
      <c r="BH306" s="156">
        <f t="shared" si="7"/>
        <v>0</v>
      </c>
      <c r="BI306" s="156">
        <f t="shared" si="8"/>
        <v>0</v>
      </c>
      <c r="BJ306" s="16" t="s">
        <v>80</v>
      </c>
      <c r="BK306" s="156">
        <f t="shared" si="9"/>
        <v>0</v>
      </c>
      <c r="BL306" s="16" t="s">
        <v>143</v>
      </c>
      <c r="BM306" s="155" t="s">
        <v>514</v>
      </c>
    </row>
    <row r="307" spans="2:65" s="1" customFormat="1" ht="24" customHeight="1">
      <c r="B307" s="143"/>
      <c r="C307" s="144" t="s">
        <v>515</v>
      </c>
      <c r="D307" s="144" t="s">
        <v>138</v>
      </c>
      <c r="E307" s="145" t="s">
        <v>516</v>
      </c>
      <c r="F307" s="146" t="s">
        <v>517</v>
      </c>
      <c r="G307" s="147" t="s">
        <v>374</v>
      </c>
      <c r="H307" s="148">
        <v>1</v>
      </c>
      <c r="I307" s="149"/>
      <c r="J307" s="150">
        <f t="shared" si="0"/>
        <v>0</v>
      </c>
      <c r="K307" s="146" t="s">
        <v>142</v>
      </c>
      <c r="L307" s="31"/>
      <c r="M307" s="151" t="s">
        <v>1</v>
      </c>
      <c r="N307" s="152" t="s">
        <v>40</v>
      </c>
      <c r="P307" s="153">
        <f t="shared" si="1"/>
        <v>0</v>
      </c>
      <c r="Q307" s="153">
        <v>0.0007</v>
      </c>
      <c r="R307" s="153">
        <f t="shared" si="2"/>
        <v>0.0007</v>
      </c>
      <c r="S307" s="153">
        <v>0</v>
      </c>
      <c r="T307" s="154">
        <f t="shared" si="3"/>
        <v>0</v>
      </c>
      <c r="AR307" s="155" t="s">
        <v>143</v>
      </c>
      <c r="AT307" s="155" t="s">
        <v>138</v>
      </c>
      <c r="AU307" s="155" t="s">
        <v>83</v>
      </c>
      <c r="AY307" s="16" t="s">
        <v>136</v>
      </c>
      <c r="BE307" s="156">
        <f t="shared" si="4"/>
        <v>0</v>
      </c>
      <c r="BF307" s="156">
        <f t="shared" si="5"/>
        <v>0</v>
      </c>
      <c r="BG307" s="156">
        <f t="shared" si="6"/>
        <v>0</v>
      </c>
      <c r="BH307" s="156">
        <f t="shared" si="7"/>
        <v>0</v>
      </c>
      <c r="BI307" s="156">
        <f t="shared" si="8"/>
        <v>0</v>
      </c>
      <c r="BJ307" s="16" t="s">
        <v>80</v>
      </c>
      <c r="BK307" s="156">
        <f t="shared" si="9"/>
        <v>0</v>
      </c>
      <c r="BL307" s="16" t="s">
        <v>143</v>
      </c>
      <c r="BM307" s="155" t="s">
        <v>518</v>
      </c>
    </row>
    <row r="308" spans="2:65" s="1" customFormat="1" ht="16.5" customHeight="1">
      <c r="B308" s="143"/>
      <c r="C308" s="178" t="s">
        <v>519</v>
      </c>
      <c r="D308" s="178" t="s">
        <v>208</v>
      </c>
      <c r="E308" s="179" t="s">
        <v>520</v>
      </c>
      <c r="F308" s="180" t="s">
        <v>521</v>
      </c>
      <c r="G308" s="181" t="s">
        <v>374</v>
      </c>
      <c r="H308" s="182">
        <v>1</v>
      </c>
      <c r="I308" s="183"/>
      <c r="J308" s="184">
        <f t="shared" si="0"/>
        <v>0</v>
      </c>
      <c r="K308" s="180" t="s">
        <v>1</v>
      </c>
      <c r="L308" s="185"/>
      <c r="M308" s="186" t="s">
        <v>1</v>
      </c>
      <c r="N308" s="187" t="s">
        <v>40</v>
      </c>
      <c r="P308" s="153">
        <f t="shared" si="1"/>
        <v>0</v>
      </c>
      <c r="Q308" s="153">
        <v>0.006</v>
      </c>
      <c r="R308" s="153">
        <f t="shared" si="2"/>
        <v>0.006</v>
      </c>
      <c r="S308" s="153">
        <v>0</v>
      </c>
      <c r="T308" s="154">
        <f t="shared" si="3"/>
        <v>0</v>
      </c>
      <c r="AR308" s="155" t="s">
        <v>181</v>
      </c>
      <c r="AT308" s="155" t="s">
        <v>208</v>
      </c>
      <c r="AU308" s="155" t="s">
        <v>83</v>
      </c>
      <c r="AY308" s="16" t="s">
        <v>136</v>
      </c>
      <c r="BE308" s="156">
        <f t="shared" si="4"/>
        <v>0</v>
      </c>
      <c r="BF308" s="156">
        <f t="shared" si="5"/>
        <v>0</v>
      </c>
      <c r="BG308" s="156">
        <f t="shared" si="6"/>
        <v>0</v>
      </c>
      <c r="BH308" s="156">
        <f t="shared" si="7"/>
        <v>0</v>
      </c>
      <c r="BI308" s="156">
        <f t="shared" si="8"/>
        <v>0</v>
      </c>
      <c r="BJ308" s="16" t="s">
        <v>80</v>
      </c>
      <c r="BK308" s="156">
        <f t="shared" si="9"/>
        <v>0</v>
      </c>
      <c r="BL308" s="16" t="s">
        <v>143</v>
      </c>
      <c r="BM308" s="155" t="s">
        <v>522</v>
      </c>
    </row>
    <row r="309" spans="2:65" s="1" customFormat="1" ht="24" customHeight="1">
      <c r="B309" s="143"/>
      <c r="C309" s="144" t="s">
        <v>523</v>
      </c>
      <c r="D309" s="144" t="s">
        <v>138</v>
      </c>
      <c r="E309" s="145" t="s">
        <v>524</v>
      </c>
      <c r="F309" s="146" t="s">
        <v>525</v>
      </c>
      <c r="G309" s="147" t="s">
        <v>374</v>
      </c>
      <c r="H309" s="148">
        <v>1</v>
      </c>
      <c r="I309" s="149"/>
      <c r="J309" s="150">
        <f t="shared" si="0"/>
        <v>0</v>
      </c>
      <c r="K309" s="146" t="s">
        <v>142</v>
      </c>
      <c r="L309" s="31"/>
      <c r="M309" s="151" t="s">
        <v>1</v>
      </c>
      <c r="N309" s="152" t="s">
        <v>40</v>
      </c>
      <c r="P309" s="153">
        <f t="shared" si="1"/>
        <v>0</v>
      </c>
      <c r="Q309" s="153">
        <v>0.11241</v>
      </c>
      <c r="R309" s="153">
        <f t="shared" si="2"/>
        <v>0.11241</v>
      </c>
      <c r="S309" s="153">
        <v>0</v>
      </c>
      <c r="T309" s="154">
        <f t="shared" si="3"/>
        <v>0</v>
      </c>
      <c r="AR309" s="155" t="s">
        <v>143</v>
      </c>
      <c r="AT309" s="155" t="s">
        <v>138</v>
      </c>
      <c r="AU309" s="155" t="s">
        <v>83</v>
      </c>
      <c r="AY309" s="16" t="s">
        <v>136</v>
      </c>
      <c r="BE309" s="156">
        <f t="shared" si="4"/>
        <v>0</v>
      </c>
      <c r="BF309" s="156">
        <f t="shared" si="5"/>
        <v>0</v>
      </c>
      <c r="BG309" s="156">
        <f t="shared" si="6"/>
        <v>0</v>
      </c>
      <c r="BH309" s="156">
        <f t="shared" si="7"/>
        <v>0</v>
      </c>
      <c r="BI309" s="156">
        <f t="shared" si="8"/>
        <v>0</v>
      </c>
      <c r="BJ309" s="16" t="s">
        <v>80</v>
      </c>
      <c r="BK309" s="156">
        <f t="shared" si="9"/>
        <v>0</v>
      </c>
      <c r="BL309" s="16" t="s">
        <v>143</v>
      </c>
      <c r="BM309" s="155" t="s">
        <v>526</v>
      </c>
    </row>
    <row r="310" spans="2:65" s="1" customFormat="1" ht="16.5" customHeight="1">
      <c r="B310" s="143"/>
      <c r="C310" s="178" t="s">
        <v>527</v>
      </c>
      <c r="D310" s="178" t="s">
        <v>208</v>
      </c>
      <c r="E310" s="179" t="s">
        <v>528</v>
      </c>
      <c r="F310" s="180" t="s">
        <v>529</v>
      </c>
      <c r="G310" s="181" t="s">
        <v>374</v>
      </c>
      <c r="H310" s="182">
        <v>1</v>
      </c>
      <c r="I310" s="183"/>
      <c r="J310" s="184">
        <f t="shared" si="0"/>
        <v>0</v>
      </c>
      <c r="K310" s="180" t="s">
        <v>142</v>
      </c>
      <c r="L310" s="185"/>
      <c r="M310" s="186" t="s">
        <v>1</v>
      </c>
      <c r="N310" s="187" t="s">
        <v>40</v>
      </c>
      <c r="P310" s="153">
        <f t="shared" si="1"/>
        <v>0</v>
      </c>
      <c r="Q310" s="153">
        <v>0.0065</v>
      </c>
      <c r="R310" s="153">
        <f t="shared" si="2"/>
        <v>0.0065</v>
      </c>
      <c r="S310" s="153">
        <v>0</v>
      </c>
      <c r="T310" s="154">
        <f t="shared" si="3"/>
        <v>0</v>
      </c>
      <c r="AR310" s="155" t="s">
        <v>181</v>
      </c>
      <c r="AT310" s="155" t="s">
        <v>208</v>
      </c>
      <c r="AU310" s="155" t="s">
        <v>83</v>
      </c>
      <c r="AY310" s="16" t="s">
        <v>136</v>
      </c>
      <c r="BE310" s="156">
        <f t="shared" si="4"/>
        <v>0</v>
      </c>
      <c r="BF310" s="156">
        <f t="shared" si="5"/>
        <v>0</v>
      </c>
      <c r="BG310" s="156">
        <f t="shared" si="6"/>
        <v>0</v>
      </c>
      <c r="BH310" s="156">
        <f t="shared" si="7"/>
        <v>0</v>
      </c>
      <c r="BI310" s="156">
        <f t="shared" si="8"/>
        <v>0</v>
      </c>
      <c r="BJ310" s="16" t="s">
        <v>80</v>
      </c>
      <c r="BK310" s="156">
        <f t="shared" si="9"/>
        <v>0</v>
      </c>
      <c r="BL310" s="16" t="s">
        <v>143</v>
      </c>
      <c r="BM310" s="155" t="s">
        <v>530</v>
      </c>
    </row>
    <row r="311" spans="2:65" s="1" customFormat="1" ht="16.5" customHeight="1">
      <c r="B311" s="143"/>
      <c r="C311" s="178" t="s">
        <v>531</v>
      </c>
      <c r="D311" s="178" t="s">
        <v>208</v>
      </c>
      <c r="E311" s="179" t="s">
        <v>532</v>
      </c>
      <c r="F311" s="180" t="s">
        <v>533</v>
      </c>
      <c r="G311" s="181" t="s">
        <v>374</v>
      </c>
      <c r="H311" s="182">
        <v>1</v>
      </c>
      <c r="I311" s="183"/>
      <c r="J311" s="184">
        <f t="shared" si="0"/>
        <v>0</v>
      </c>
      <c r="K311" s="180" t="s">
        <v>142</v>
      </c>
      <c r="L311" s="185"/>
      <c r="M311" s="186" t="s">
        <v>1</v>
      </c>
      <c r="N311" s="187" t="s">
        <v>40</v>
      </c>
      <c r="P311" s="153">
        <f t="shared" si="1"/>
        <v>0</v>
      </c>
      <c r="Q311" s="153">
        <v>0.0033</v>
      </c>
      <c r="R311" s="153">
        <f t="shared" si="2"/>
        <v>0.0033</v>
      </c>
      <c r="S311" s="153">
        <v>0</v>
      </c>
      <c r="T311" s="154">
        <f t="shared" si="3"/>
        <v>0</v>
      </c>
      <c r="AR311" s="155" t="s">
        <v>181</v>
      </c>
      <c r="AT311" s="155" t="s">
        <v>208</v>
      </c>
      <c r="AU311" s="155" t="s">
        <v>83</v>
      </c>
      <c r="AY311" s="16" t="s">
        <v>136</v>
      </c>
      <c r="BE311" s="156">
        <f t="shared" si="4"/>
        <v>0</v>
      </c>
      <c r="BF311" s="156">
        <f t="shared" si="5"/>
        <v>0</v>
      </c>
      <c r="BG311" s="156">
        <f t="shared" si="6"/>
        <v>0</v>
      </c>
      <c r="BH311" s="156">
        <f t="shared" si="7"/>
        <v>0</v>
      </c>
      <c r="BI311" s="156">
        <f t="shared" si="8"/>
        <v>0</v>
      </c>
      <c r="BJ311" s="16" t="s">
        <v>80</v>
      </c>
      <c r="BK311" s="156">
        <f t="shared" si="9"/>
        <v>0</v>
      </c>
      <c r="BL311" s="16" t="s">
        <v>143</v>
      </c>
      <c r="BM311" s="155" t="s">
        <v>534</v>
      </c>
    </row>
    <row r="312" spans="2:65" s="1" customFormat="1" ht="16.5" customHeight="1">
      <c r="B312" s="143"/>
      <c r="C312" s="178" t="s">
        <v>535</v>
      </c>
      <c r="D312" s="178" t="s">
        <v>208</v>
      </c>
      <c r="E312" s="179" t="s">
        <v>536</v>
      </c>
      <c r="F312" s="180" t="s">
        <v>537</v>
      </c>
      <c r="G312" s="181" t="s">
        <v>374</v>
      </c>
      <c r="H312" s="182">
        <v>1</v>
      </c>
      <c r="I312" s="183"/>
      <c r="J312" s="184">
        <f t="shared" si="0"/>
        <v>0</v>
      </c>
      <c r="K312" s="180" t="s">
        <v>142</v>
      </c>
      <c r="L312" s="185"/>
      <c r="M312" s="186" t="s">
        <v>1</v>
      </c>
      <c r="N312" s="187" t="s">
        <v>40</v>
      </c>
      <c r="P312" s="153">
        <f t="shared" si="1"/>
        <v>0</v>
      </c>
      <c r="Q312" s="153">
        <v>0.0004</v>
      </c>
      <c r="R312" s="153">
        <f t="shared" si="2"/>
        <v>0.0004</v>
      </c>
      <c r="S312" s="153">
        <v>0</v>
      </c>
      <c r="T312" s="154">
        <f t="shared" si="3"/>
        <v>0</v>
      </c>
      <c r="AR312" s="155" t="s">
        <v>181</v>
      </c>
      <c r="AT312" s="155" t="s">
        <v>208</v>
      </c>
      <c r="AU312" s="155" t="s">
        <v>83</v>
      </c>
      <c r="AY312" s="16" t="s">
        <v>136</v>
      </c>
      <c r="BE312" s="156">
        <f t="shared" si="4"/>
        <v>0</v>
      </c>
      <c r="BF312" s="156">
        <f t="shared" si="5"/>
        <v>0</v>
      </c>
      <c r="BG312" s="156">
        <f t="shared" si="6"/>
        <v>0</v>
      </c>
      <c r="BH312" s="156">
        <f t="shared" si="7"/>
        <v>0</v>
      </c>
      <c r="BI312" s="156">
        <f t="shared" si="8"/>
        <v>0</v>
      </c>
      <c r="BJ312" s="16" t="s">
        <v>80</v>
      </c>
      <c r="BK312" s="156">
        <f t="shared" si="9"/>
        <v>0</v>
      </c>
      <c r="BL312" s="16" t="s">
        <v>143</v>
      </c>
      <c r="BM312" s="155" t="s">
        <v>538</v>
      </c>
    </row>
    <row r="313" spans="2:65" s="1" customFormat="1" ht="16.5" customHeight="1">
      <c r="B313" s="143"/>
      <c r="C313" s="178" t="s">
        <v>539</v>
      </c>
      <c r="D313" s="178" t="s">
        <v>208</v>
      </c>
      <c r="E313" s="179" t="s">
        <v>540</v>
      </c>
      <c r="F313" s="180" t="s">
        <v>541</v>
      </c>
      <c r="G313" s="181" t="s">
        <v>374</v>
      </c>
      <c r="H313" s="182">
        <v>1</v>
      </c>
      <c r="I313" s="183"/>
      <c r="J313" s="184">
        <f t="shared" si="0"/>
        <v>0</v>
      </c>
      <c r="K313" s="180" t="s">
        <v>142</v>
      </c>
      <c r="L313" s="185"/>
      <c r="M313" s="186" t="s">
        <v>1</v>
      </c>
      <c r="N313" s="187" t="s">
        <v>40</v>
      </c>
      <c r="P313" s="153">
        <f t="shared" si="1"/>
        <v>0</v>
      </c>
      <c r="Q313" s="153">
        <v>0.00015</v>
      </c>
      <c r="R313" s="153">
        <f t="shared" si="2"/>
        <v>0.00015</v>
      </c>
      <c r="S313" s="153">
        <v>0</v>
      </c>
      <c r="T313" s="154">
        <f t="shared" si="3"/>
        <v>0</v>
      </c>
      <c r="AR313" s="155" t="s">
        <v>181</v>
      </c>
      <c r="AT313" s="155" t="s">
        <v>208</v>
      </c>
      <c r="AU313" s="155" t="s">
        <v>83</v>
      </c>
      <c r="AY313" s="16" t="s">
        <v>136</v>
      </c>
      <c r="BE313" s="156">
        <f t="shared" si="4"/>
        <v>0</v>
      </c>
      <c r="BF313" s="156">
        <f t="shared" si="5"/>
        <v>0</v>
      </c>
      <c r="BG313" s="156">
        <f t="shared" si="6"/>
        <v>0</v>
      </c>
      <c r="BH313" s="156">
        <f t="shared" si="7"/>
        <v>0</v>
      </c>
      <c r="BI313" s="156">
        <f t="shared" si="8"/>
        <v>0</v>
      </c>
      <c r="BJ313" s="16" t="s">
        <v>80</v>
      </c>
      <c r="BK313" s="156">
        <f t="shared" si="9"/>
        <v>0</v>
      </c>
      <c r="BL313" s="16" t="s">
        <v>143</v>
      </c>
      <c r="BM313" s="155" t="s">
        <v>542</v>
      </c>
    </row>
    <row r="314" spans="2:65" s="1" customFormat="1" ht="24" customHeight="1">
      <c r="B314" s="143"/>
      <c r="C314" s="144" t="s">
        <v>543</v>
      </c>
      <c r="D314" s="144" t="s">
        <v>138</v>
      </c>
      <c r="E314" s="145" t="s">
        <v>544</v>
      </c>
      <c r="F314" s="146" t="s">
        <v>545</v>
      </c>
      <c r="G314" s="147" t="s">
        <v>254</v>
      </c>
      <c r="H314" s="148">
        <v>3.8</v>
      </c>
      <c r="I314" s="149"/>
      <c r="J314" s="150">
        <f t="shared" si="0"/>
        <v>0</v>
      </c>
      <c r="K314" s="146" t="s">
        <v>142</v>
      </c>
      <c r="L314" s="31"/>
      <c r="M314" s="151" t="s">
        <v>1</v>
      </c>
      <c r="N314" s="152" t="s">
        <v>40</v>
      </c>
      <c r="P314" s="153">
        <f t="shared" si="1"/>
        <v>0</v>
      </c>
      <c r="Q314" s="153">
        <v>0.1554</v>
      </c>
      <c r="R314" s="153">
        <f t="shared" si="2"/>
        <v>0.59052</v>
      </c>
      <c r="S314" s="153">
        <v>0</v>
      </c>
      <c r="T314" s="154">
        <f t="shared" si="3"/>
        <v>0</v>
      </c>
      <c r="AR314" s="155" t="s">
        <v>143</v>
      </c>
      <c r="AT314" s="155" t="s">
        <v>138</v>
      </c>
      <c r="AU314" s="155" t="s">
        <v>83</v>
      </c>
      <c r="AY314" s="16" t="s">
        <v>136</v>
      </c>
      <c r="BE314" s="156">
        <f t="shared" si="4"/>
        <v>0</v>
      </c>
      <c r="BF314" s="156">
        <f t="shared" si="5"/>
        <v>0</v>
      </c>
      <c r="BG314" s="156">
        <f t="shared" si="6"/>
        <v>0</v>
      </c>
      <c r="BH314" s="156">
        <f t="shared" si="7"/>
        <v>0</v>
      </c>
      <c r="BI314" s="156">
        <f t="shared" si="8"/>
        <v>0</v>
      </c>
      <c r="BJ314" s="16" t="s">
        <v>80</v>
      </c>
      <c r="BK314" s="156">
        <f t="shared" si="9"/>
        <v>0</v>
      </c>
      <c r="BL314" s="16" t="s">
        <v>143</v>
      </c>
      <c r="BM314" s="155" t="s">
        <v>546</v>
      </c>
    </row>
    <row r="315" spans="2:65" s="1" customFormat="1" ht="16.5" customHeight="1">
      <c r="B315" s="143"/>
      <c r="C315" s="178" t="s">
        <v>547</v>
      </c>
      <c r="D315" s="178" t="s">
        <v>208</v>
      </c>
      <c r="E315" s="179" t="s">
        <v>548</v>
      </c>
      <c r="F315" s="180" t="s">
        <v>549</v>
      </c>
      <c r="G315" s="181" t="s">
        <v>254</v>
      </c>
      <c r="H315" s="182">
        <v>4</v>
      </c>
      <c r="I315" s="183"/>
      <c r="J315" s="184">
        <f t="shared" si="0"/>
        <v>0</v>
      </c>
      <c r="K315" s="180" t="s">
        <v>142</v>
      </c>
      <c r="L315" s="185"/>
      <c r="M315" s="186" t="s">
        <v>1</v>
      </c>
      <c r="N315" s="187" t="s">
        <v>40</v>
      </c>
      <c r="P315" s="153">
        <f t="shared" si="1"/>
        <v>0</v>
      </c>
      <c r="Q315" s="153">
        <v>0.081</v>
      </c>
      <c r="R315" s="153">
        <f t="shared" si="2"/>
        <v>0.324</v>
      </c>
      <c r="S315" s="153">
        <v>0</v>
      </c>
      <c r="T315" s="154">
        <f t="shared" si="3"/>
        <v>0</v>
      </c>
      <c r="AR315" s="155" t="s">
        <v>181</v>
      </c>
      <c r="AT315" s="155" t="s">
        <v>208</v>
      </c>
      <c r="AU315" s="155" t="s">
        <v>83</v>
      </c>
      <c r="AY315" s="16" t="s">
        <v>136</v>
      </c>
      <c r="BE315" s="156">
        <f t="shared" si="4"/>
        <v>0</v>
      </c>
      <c r="BF315" s="156">
        <f t="shared" si="5"/>
        <v>0</v>
      </c>
      <c r="BG315" s="156">
        <f t="shared" si="6"/>
        <v>0</v>
      </c>
      <c r="BH315" s="156">
        <f t="shared" si="7"/>
        <v>0</v>
      </c>
      <c r="BI315" s="156">
        <f t="shared" si="8"/>
        <v>0</v>
      </c>
      <c r="BJ315" s="16" t="s">
        <v>80</v>
      </c>
      <c r="BK315" s="156">
        <f t="shared" si="9"/>
        <v>0</v>
      </c>
      <c r="BL315" s="16" t="s">
        <v>143</v>
      </c>
      <c r="BM315" s="155" t="s">
        <v>550</v>
      </c>
    </row>
    <row r="316" spans="2:65" s="1" customFormat="1" ht="24" customHeight="1">
      <c r="B316" s="143"/>
      <c r="C316" s="144" t="s">
        <v>551</v>
      </c>
      <c r="D316" s="144" t="s">
        <v>138</v>
      </c>
      <c r="E316" s="145" t="s">
        <v>552</v>
      </c>
      <c r="F316" s="146" t="s">
        <v>553</v>
      </c>
      <c r="G316" s="147" t="s">
        <v>149</v>
      </c>
      <c r="H316" s="148">
        <v>0.076</v>
      </c>
      <c r="I316" s="149"/>
      <c r="J316" s="150">
        <f t="shared" si="0"/>
        <v>0</v>
      </c>
      <c r="K316" s="146" t="s">
        <v>142</v>
      </c>
      <c r="L316" s="31"/>
      <c r="M316" s="151" t="s">
        <v>1</v>
      </c>
      <c r="N316" s="152" t="s">
        <v>40</v>
      </c>
      <c r="P316" s="153">
        <f t="shared" si="1"/>
        <v>0</v>
      </c>
      <c r="Q316" s="153">
        <v>2.25634</v>
      </c>
      <c r="R316" s="153">
        <f t="shared" si="2"/>
        <v>0.17148183999999997</v>
      </c>
      <c r="S316" s="153">
        <v>0</v>
      </c>
      <c r="T316" s="154">
        <f t="shared" si="3"/>
        <v>0</v>
      </c>
      <c r="AR316" s="155" t="s">
        <v>143</v>
      </c>
      <c r="AT316" s="155" t="s">
        <v>138</v>
      </c>
      <c r="AU316" s="155" t="s">
        <v>83</v>
      </c>
      <c r="AY316" s="16" t="s">
        <v>136</v>
      </c>
      <c r="BE316" s="156">
        <f t="shared" si="4"/>
        <v>0</v>
      </c>
      <c r="BF316" s="156">
        <f t="shared" si="5"/>
        <v>0</v>
      </c>
      <c r="BG316" s="156">
        <f t="shared" si="6"/>
        <v>0</v>
      </c>
      <c r="BH316" s="156">
        <f t="shared" si="7"/>
        <v>0</v>
      </c>
      <c r="BI316" s="156">
        <f t="shared" si="8"/>
        <v>0</v>
      </c>
      <c r="BJ316" s="16" t="s">
        <v>80</v>
      </c>
      <c r="BK316" s="156">
        <f t="shared" si="9"/>
        <v>0</v>
      </c>
      <c r="BL316" s="16" t="s">
        <v>143</v>
      </c>
      <c r="BM316" s="155" t="s">
        <v>554</v>
      </c>
    </row>
    <row r="317" spans="2:51" s="12" customFormat="1" ht="12">
      <c r="B317" s="157"/>
      <c r="D317" s="158" t="s">
        <v>145</v>
      </c>
      <c r="E317" s="159" t="s">
        <v>1</v>
      </c>
      <c r="F317" s="160" t="s">
        <v>555</v>
      </c>
      <c r="H317" s="161">
        <v>0.076</v>
      </c>
      <c r="I317" s="162"/>
      <c r="L317" s="157"/>
      <c r="M317" s="163"/>
      <c r="T317" s="164"/>
      <c r="AT317" s="159" t="s">
        <v>145</v>
      </c>
      <c r="AU317" s="159" t="s">
        <v>83</v>
      </c>
      <c r="AV317" s="12" t="s">
        <v>83</v>
      </c>
      <c r="AW317" s="12" t="s">
        <v>31</v>
      </c>
      <c r="AX317" s="12" t="s">
        <v>80</v>
      </c>
      <c r="AY317" s="159" t="s">
        <v>136</v>
      </c>
    </row>
    <row r="318" spans="2:65" s="1" customFormat="1" ht="16.5" customHeight="1">
      <c r="B318" s="143"/>
      <c r="C318" s="144" t="s">
        <v>556</v>
      </c>
      <c r="D318" s="144" t="s">
        <v>138</v>
      </c>
      <c r="E318" s="145" t="s">
        <v>557</v>
      </c>
      <c r="F318" s="146" t="s">
        <v>558</v>
      </c>
      <c r="G318" s="147" t="s">
        <v>149</v>
      </c>
      <c r="H318" s="148">
        <v>2.633</v>
      </c>
      <c r="I318" s="149"/>
      <c r="J318" s="150">
        <f>ROUND(I318*H318,2)</f>
        <v>0</v>
      </c>
      <c r="K318" s="146" t="s">
        <v>142</v>
      </c>
      <c r="L318" s="31"/>
      <c r="M318" s="151" t="s">
        <v>1</v>
      </c>
      <c r="N318" s="152" t="s">
        <v>40</v>
      </c>
      <c r="P318" s="153">
        <f>O318*H318</f>
        <v>0</v>
      </c>
      <c r="Q318" s="153">
        <v>0.12171</v>
      </c>
      <c r="R318" s="153">
        <f>Q318*H318</f>
        <v>0.32046243</v>
      </c>
      <c r="S318" s="153">
        <v>2.4</v>
      </c>
      <c r="T318" s="154">
        <f>S318*H318</f>
        <v>6.3191999999999995</v>
      </c>
      <c r="AR318" s="155" t="s">
        <v>143</v>
      </c>
      <c r="AT318" s="155" t="s">
        <v>138</v>
      </c>
      <c r="AU318" s="155" t="s">
        <v>83</v>
      </c>
      <c r="AY318" s="16" t="s">
        <v>136</v>
      </c>
      <c r="BE318" s="156">
        <f>IF(N318="základní",J318,0)</f>
        <v>0</v>
      </c>
      <c r="BF318" s="156">
        <f>IF(N318="snížená",J318,0)</f>
        <v>0</v>
      </c>
      <c r="BG318" s="156">
        <f>IF(N318="zákl. přenesená",J318,0)</f>
        <v>0</v>
      </c>
      <c r="BH318" s="156">
        <f>IF(N318="sníž. přenesená",J318,0)</f>
        <v>0</v>
      </c>
      <c r="BI318" s="156">
        <f>IF(N318="nulová",J318,0)</f>
        <v>0</v>
      </c>
      <c r="BJ318" s="16" t="s">
        <v>80</v>
      </c>
      <c r="BK318" s="156">
        <f>ROUND(I318*H318,2)</f>
        <v>0</v>
      </c>
      <c r="BL318" s="16" t="s">
        <v>143</v>
      </c>
      <c r="BM318" s="155" t="s">
        <v>559</v>
      </c>
    </row>
    <row r="319" spans="2:51" s="13" customFormat="1" ht="12">
      <c r="B319" s="165"/>
      <c r="D319" s="158" t="s">
        <v>145</v>
      </c>
      <c r="E319" s="166" t="s">
        <v>1</v>
      </c>
      <c r="F319" s="167" t="s">
        <v>560</v>
      </c>
      <c r="H319" s="166" t="s">
        <v>1</v>
      </c>
      <c r="I319" s="168"/>
      <c r="L319" s="165"/>
      <c r="M319" s="169"/>
      <c r="T319" s="170"/>
      <c r="AT319" s="166" t="s">
        <v>145</v>
      </c>
      <c r="AU319" s="166" t="s">
        <v>83</v>
      </c>
      <c r="AV319" s="13" t="s">
        <v>80</v>
      </c>
      <c r="AW319" s="13" t="s">
        <v>31</v>
      </c>
      <c r="AX319" s="13" t="s">
        <v>75</v>
      </c>
      <c r="AY319" s="166" t="s">
        <v>136</v>
      </c>
    </row>
    <row r="320" spans="2:51" s="12" customFormat="1" ht="12">
      <c r="B320" s="157"/>
      <c r="D320" s="158" t="s">
        <v>145</v>
      </c>
      <c r="E320" s="159" t="s">
        <v>1</v>
      </c>
      <c r="F320" s="160" t="s">
        <v>561</v>
      </c>
      <c r="H320" s="161">
        <v>2.633</v>
      </c>
      <c r="I320" s="162"/>
      <c r="L320" s="157"/>
      <c r="M320" s="163"/>
      <c r="T320" s="164"/>
      <c r="AT320" s="159" t="s">
        <v>145</v>
      </c>
      <c r="AU320" s="159" t="s">
        <v>83</v>
      </c>
      <c r="AV320" s="12" t="s">
        <v>83</v>
      </c>
      <c r="AW320" s="12" t="s">
        <v>31</v>
      </c>
      <c r="AX320" s="12" t="s">
        <v>80</v>
      </c>
      <c r="AY320" s="159" t="s">
        <v>136</v>
      </c>
    </row>
    <row r="321" spans="2:65" s="1" customFormat="1" ht="24" customHeight="1">
      <c r="B321" s="143"/>
      <c r="C321" s="144" t="s">
        <v>562</v>
      </c>
      <c r="D321" s="144" t="s">
        <v>138</v>
      </c>
      <c r="E321" s="145" t="s">
        <v>563</v>
      </c>
      <c r="F321" s="146" t="s">
        <v>564</v>
      </c>
      <c r="G321" s="147" t="s">
        <v>224</v>
      </c>
      <c r="H321" s="148">
        <v>3362</v>
      </c>
      <c r="I321" s="149"/>
      <c r="J321" s="150">
        <f>ROUND(I321*H321,2)</f>
        <v>0</v>
      </c>
      <c r="K321" s="146" t="s">
        <v>142</v>
      </c>
      <c r="L321" s="31"/>
      <c r="M321" s="151" t="s">
        <v>1</v>
      </c>
      <c r="N321" s="152" t="s">
        <v>40</v>
      </c>
      <c r="P321" s="153">
        <f>O321*H321</f>
        <v>0</v>
      </c>
      <c r="Q321" s="153">
        <v>0</v>
      </c>
      <c r="R321" s="153">
        <f>Q321*H321</f>
        <v>0</v>
      </c>
      <c r="S321" s="153">
        <v>0.001</v>
      </c>
      <c r="T321" s="154">
        <f>S321*H321</f>
        <v>3.362</v>
      </c>
      <c r="AR321" s="155" t="s">
        <v>143</v>
      </c>
      <c r="AT321" s="155" t="s">
        <v>138</v>
      </c>
      <c r="AU321" s="155" t="s">
        <v>83</v>
      </c>
      <c r="AY321" s="16" t="s">
        <v>136</v>
      </c>
      <c r="BE321" s="156">
        <f>IF(N321="základní",J321,0)</f>
        <v>0</v>
      </c>
      <c r="BF321" s="156">
        <f>IF(N321="snížená",J321,0)</f>
        <v>0</v>
      </c>
      <c r="BG321" s="156">
        <f>IF(N321="zákl. přenesená",J321,0)</f>
        <v>0</v>
      </c>
      <c r="BH321" s="156">
        <f>IF(N321="sníž. přenesená",J321,0)</f>
        <v>0</v>
      </c>
      <c r="BI321" s="156">
        <f>IF(N321="nulová",J321,0)</f>
        <v>0</v>
      </c>
      <c r="BJ321" s="16" t="s">
        <v>80</v>
      </c>
      <c r="BK321" s="156">
        <f>ROUND(I321*H321,2)</f>
        <v>0</v>
      </c>
      <c r="BL321" s="16" t="s">
        <v>143</v>
      </c>
      <c r="BM321" s="155" t="s">
        <v>565</v>
      </c>
    </row>
    <row r="322" spans="2:51" s="13" customFormat="1" ht="12">
      <c r="B322" s="165"/>
      <c r="D322" s="158" t="s">
        <v>145</v>
      </c>
      <c r="E322" s="166" t="s">
        <v>1</v>
      </c>
      <c r="F322" s="167" t="s">
        <v>566</v>
      </c>
      <c r="H322" s="166" t="s">
        <v>1</v>
      </c>
      <c r="I322" s="168"/>
      <c r="L322" s="165"/>
      <c r="M322" s="169"/>
      <c r="T322" s="170"/>
      <c r="AT322" s="166" t="s">
        <v>145</v>
      </c>
      <c r="AU322" s="166" t="s">
        <v>83</v>
      </c>
      <c r="AV322" s="13" t="s">
        <v>80</v>
      </c>
      <c r="AW322" s="13" t="s">
        <v>31</v>
      </c>
      <c r="AX322" s="13" t="s">
        <v>75</v>
      </c>
      <c r="AY322" s="166" t="s">
        <v>136</v>
      </c>
    </row>
    <row r="323" spans="2:51" s="12" customFormat="1" ht="12">
      <c r="B323" s="157"/>
      <c r="D323" s="158" t="s">
        <v>145</v>
      </c>
      <c r="E323" s="159" t="s">
        <v>1</v>
      </c>
      <c r="F323" s="160" t="s">
        <v>567</v>
      </c>
      <c r="H323" s="161">
        <v>2447.2</v>
      </c>
      <c r="I323" s="162"/>
      <c r="L323" s="157"/>
      <c r="M323" s="163"/>
      <c r="T323" s="164"/>
      <c r="AT323" s="159" t="s">
        <v>145</v>
      </c>
      <c r="AU323" s="159" t="s">
        <v>83</v>
      </c>
      <c r="AV323" s="12" t="s">
        <v>83</v>
      </c>
      <c r="AW323" s="12" t="s">
        <v>31</v>
      </c>
      <c r="AX323" s="12" t="s">
        <v>75</v>
      </c>
      <c r="AY323" s="159" t="s">
        <v>136</v>
      </c>
    </row>
    <row r="324" spans="2:51" s="12" customFormat="1" ht="12">
      <c r="B324" s="157"/>
      <c r="D324" s="158" t="s">
        <v>145</v>
      </c>
      <c r="E324" s="159" t="s">
        <v>1</v>
      </c>
      <c r="F324" s="160" t="s">
        <v>568</v>
      </c>
      <c r="H324" s="161">
        <v>74.8</v>
      </c>
      <c r="I324" s="162"/>
      <c r="L324" s="157"/>
      <c r="M324" s="163"/>
      <c r="T324" s="164"/>
      <c r="AT324" s="159" t="s">
        <v>145</v>
      </c>
      <c r="AU324" s="159" t="s">
        <v>83</v>
      </c>
      <c r="AV324" s="12" t="s">
        <v>83</v>
      </c>
      <c r="AW324" s="12" t="s">
        <v>31</v>
      </c>
      <c r="AX324" s="12" t="s">
        <v>75</v>
      </c>
      <c r="AY324" s="159" t="s">
        <v>136</v>
      </c>
    </row>
    <row r="325" spans="2:51" s="12" customFormat="1" ht="12">
      <c r="B325" s="157"/>
      <c r="D325" s="158" t="s">
        <v>145</v>
      </c>
      <c r="E325" s="159" t="s">
        <v>1</v>
      </c>
      <c r="F325" s="160" t="s">
        <v>569</v>
      </c>
      <c r="H325" s="161">
        <v>840</v>
      </c>
      <c r="I325" s="162"/>
      <c r="L325" s="157"/>
      <c r="M325" s="163"/>
      <c r="T325" s="164"/>
      <c r="AT325" s="159" t="s">
        <v>145</v>
      </c>
      <c r="AU325" s="159" t="s">
        <v>83</v>
      </c>
      <c r="AV325" s="12" t="s">
        <v>83</v>
      </c>
      <c r="AW325" s="12" t="s">
        <v>31</v>
      </c>
      <c r="AX325" s="12" t="s">
        <v>75</v>
      </c>
      <c r="AY325" s="159" t="s">
        <v>136</v>
      </c>
    </row>
    <row r="326" spans="2:51" s="14" customFormat="1" ht="12">
      <c r="B326" s="171"/>
      <c r="D326" s="158" t="s">
        <v>145</v>
      </c>
      <c r="E326" s="172" t="s">
        <v>1</v>
      </c>
      <c r="F326" s="173" t="s">
        <v>164</v>
      </c>
      <c r="H326" s="174">
        <v>3362</v>
      </c>
      <c r="I326" s="175"/>
      <c r="L326" s="171"/>
      <c r="M326" s="176"/>
      <c r="T326" s="177"/>
      <c r="AT326" s="172" t="s">
        <v>145</v>
      </c>
      <c r="AU326" s="172" t="s">
        <v>83</v>
      </c>
      <c r="AV326" s="14" t="s">
        <v>143</v>
      </c>
      <c r="AW326" s="14" t="s">
        <v>31</v>
      </c>
      <c r="AX326" s="14" t="s">
        <v>80</v>
      </c>
      <c r="AY326" s="172" t="s">
        <v>136</v>
      </c>
    </row>
    <row r="327" spans="2:65" s="1" customFormat="1" ht="16.5" customHeight="1">
      <c r="B327" s="143"/>
      <c r="C327" s="144" t="s">
        <v>570</v>
      </c>
      <c r="D327" s="144" t="s">
        <v>138</v>
      </c>
      <c r="E327" s="145" t="s">
        <v>571</v>
      </c>
      <c r="F327" s="146" t="s">
        <v>572</v>
      </c>
      <c r="G327" s="147" t="s">
        <v>254</v>
      </c>
      <c r="H327" s="148">
        <v>8</v>
      </c>
      <c r="I327" s="149"/>
      <c r="J327" s="150">
        <f>ROUND(I327*H327,2)</f>
        <v>0</v>
      </c>
      <c r="K327" s="146" t="s">
        <v>142</v>
      </c>
      <c r="L327" s="31"/>
      <c r="M327" s="151" t="s">
        <v>1</v>
      </c>
      <c r="N327" s="152" t="s">
        <v>40</v>
      </c>
      <c r="P327" s="153">
        <f>O327*H327</f>
        <v>0</v>
      </c>
      <c r="Q327" s="153">
        <v>8E-05</v>
      </c>
      <c r="R327" s="153">
        <f>Q327*H327</f>
        <v>0.00064</v>
      </c>
      <c r="S327" s="153">
        <v>0.018</v>
      </c>
      <c r="T327" s="154">
        <f>S327*H327</f>
        <v>0.144</v>
      </c>
      <c r="AR327" s="155" t="s">
        <v>143</v>
      </c>
      <c r="AT327" s="155" t="s">
        <v>138</v>
      </c>
      <c r="AU327" s="155" t="s">
        <v>83</v>
      </c>
      <c r="AY327" s="16" t="s">
        <v>136</v>
      </c>
      <c r="BE327" s="156">
        <f>IF(N327="základní",J327,0)</f>
        <v>0</v>
      </c>
      <c r="BF327" s="156">
        <f>IF(N327="snížená",J327,0)</f>
        <v>0</v>
      </c>
      <c r="BG327" s="156">
        <f>IF(N327="zákl. přenesená",J327,0)</f>
        <v>0</v>
      </c>
      <c r="BH327" s="156">
        <f>IF(N327="sníž. přenesená",J327,0)</f>
        <v>0</v>
      </c>
      <c r="BI327" s="156">
        <f>IF(N327="nulová",J327,0)</f>
        <v>0</v>
      </c>
      <c r="BJ327" s="16" t="s">
        <v>80</v>
      </c>
      <c r="BK327" s="156">
        <f>ROUND(I327*H327,2)</f>
        <v>0</v>
      </c>
      <c r="BL327" s="16" t="s">
        <v>143</v>
      </c>
      <c r="BM327" s="155" t="s">
        <v>573</v>
      </c>
    </row>
    <row r="328" spans="2:51" s="12" customFormat="1" ht="12">
      <c r="B328" s="157"/>
      <c r="D328" s="158" t="s">
        <v>145</v>
      </c>
      <c r="E328" s="159" t="s">
        <v>1</v>
      </c>
      <c r="F328" s="160" t="s">
        <v>574</v>
      </c>
      <c r="H328" s="161">
        <v>8</v>
      </c>
      <c r="I328" s="162"/>
      <c r="L328" s="157"/>
      <c r="M328" s="163"/>
      <c r="T328" s="164"/>
      <c r="AT328" s="159" t="s">
        <v>145</v>
      </c>
      <c r="AU328" s="159" t="s">
        <v>83</v>
      </c>
      <c r="AV328" s="12" t="s">
        <v>83</v>
      </c>
      <c r="AW328" s="12" t="s">
        <v>31</v>
      </c>
      <c r="AX328" s="12" t="s">
        <v>80</v>
      </c>
      <c r="AY328" s="159" t="s">
        <v>136</v>
      </c>
    </row>
    <row r="329" spans="2:65" s="1" customFormat="1" ht="16.5" customHeight="1">
      <c r="B329" s="143"/>
      <c r="C329" s="144" t="s">
        <v>575</v>
      </c>
      <c r="D329" s="144" t="s">
        <v>138</v>
      </c>
      <c r="E329" s="145" t="s">
        <v>576</v>
      </c>
      <c r="F329" s="146" t="s">
        <v>577</v>
      </c>
      <c r="G329" s="147" t="s">
        <v>374</v>
      </c>
      <c r="H329" s="148">
        <v>16</v>
      </c>
      <c r="I329" s="149"/>
      <c r="J329" s="150">
        <f>ROUND(I329*H329,2)</f>
        <v>0</v>
      </c>
      <c r="K329" s="146" t="s">
        <v>1</v>
      </c>
      <c r="L329" s="31"/>
      <c r="M329" s="151" t="s">
        <v>1</v>
      </c>
      <c r="N329" s="152" t="s">
        <v>40</v>
      </c>
      <c r="P329" s="153">
        <f>O329*H329</f>
        <v>0</v>
      </c>
      <c r="Q329" s="153">
        <v>0.00034</v>
      </c>
      <c r="R329" s="153">
        <f>Q329*H329</f>
        <v>0.00544</v>
      </c>
      <c r="S329" s="153">
        <v>0.004</v>
      </c>
      <c r="T329" s="154">
        <f>S329*H329</f>
        <v>0.064</v>
      </c>
      <c r="AR329" s="155" t="s">
        <v>143</v>
      </c>
      <c r="AT329" s="155" t="s">
        <v>138</v>
      </c>
      <c r="AU329" s="155" t="s">
        <v>83</v>
      </c>
      <c r="AY329" s="16" t="s">
        <v>136</v>
      </c>
      <c r="BE329" s="156">
        <f>IF(N329="základní",J329,0)</f>
        <v>0</v>
      </c>
      <c r="BF329" s="156">
        <f>IF(N329="snížená",J329,0)</f>
        <v>0</v>
      </c>
      <c r="BG329" s="156">
        <f>IF(N329="zákl. přenesená",J329,0)</f>
        <v>0</v>
      </c>
      <c r="BH329" s="156">
        <f>IF(N329="sníž. přenesená",J329,0)</f>
        <v>0</v>
      </c>
      <c r="BI329" s="156">
        <f>IF(N329="nulová",J329,0)</f>
        <v>0</v>
      </c>
      <c r="BJ329" s="16" t="s">
        <v>80</v>
      </c>
      <c r="BK329" s="156">
        <f>ROUND(I329*H329,2)</f>
        <v>0</v>
      </c>
      <c r="BL329" s="16" t="s">
        <v>143</v>
      </c>
      <c r="BM329" s="155" t="s">
        <v>578</v>
      </c>
    </row>
    <row r="330" spans="2:65" s="1" customFormat="1" ht="16.5" customHeight="1">
      <c r="B330" s="143"/>
      <c r="C330" s="144" t="s">
        <v>579</v>
      </c>
      <c r="D330" s="144" t="s">
        <v>138</v>
      </c>
      <c r="E330" s="145" t="s">
        <v>580</v>
      </c>
      <c r="F330" s="146" t="s">
        <v>581</v>
      </c>
      <c r="G330" s="147" t="s">
        <v>141</v>
      </c>
      <c r="H330" s="148">
        <v>18.18</v>
      </c>
      <c r="I330" s="149"/>
      <c r="J330" s="150">
        <f>ROUND(I330*H330,2)</f>
        <v>0</v>
      </c>
      <c r="K330" s="146" t="s">
        <v>142</v>
      </c>
      <c r="L330" s="31"/>
      <c r="M330" s="151" t="s">
        <v>1</v>
      </c>
      <c r="N330" s="152" t="s">
        <v>40</v>
      </c>
      <c r="P330" s="153">
        <f>O330*H330</f>
        <v>0</v>
      </c>
      <c r="Q330" s="153">
        <v>0</v>
      </c>
      <c r="R330" s="153">
        <f>Q330*H330</f>
        <v>0</v>
      </c>
      <c r="S330" s="153">
        <v>0.065</v>
      </c>
      <c r="T330" s="154">
        <f>S330*H330</f>
        <v>1.1817</v>
      </c>
      <c r="AR330" s="155" t="s">
        <v>143</v>
      </c>
      <c r="AT330" s="155" t="s">
        <v>138</v>
      </c>
      <c r="AU330" s="155" t="s">
        <v>83</v>
      </c>
      <c r="AY330" s="16" t="s">
        <v>136</v>
      </c>
      <c r="BE330" s="156">
        <f>IF(N330="základní",J330,0)</f>
        <v>0</v>
      </c>
      <c r="BF330" s="156">
        <f>IF(N330="snížená",J330,0)</f>
        <v>0</v>
      </c>
      <c r="BG330" s="156">
        <f>IF(N330="zákl. přenesená",J330,0)</f>
        <v>0</v>
      </c>
      <c r="BH330" s="156">
        <f>IF(N330="sníž. přenesená",J330,0)</f>
        <v>0</v>
      </c>
      <c r="BI330" s="156">
        <f>IF(N330="nulová",J330,0)</f>
        <v>0</v>
      </c>
      <c r="BJ330" s="16" t="s">
        <v>80</v>
      </c>
      <c r="BK330" s="156">
        <f>ROUND(I330*H330,2)</f>
        <v>0</v>
      </c>
      <c r="BL330" s="16" t="s">
        <v>143</v>
      </c>
      <c r="BM330" s="155" t="s">
        <v>582</v>
      </c>
    </row>
    <row r="331" spans="2:51" s="13" customFormat="1" ht="12">
      <c r="B331" s="165"/>
      <c r="D331" s="158" t="s">
        <v>145</v>
      </c>
      <c r="E331" s="166" t="s">
        <v>1</v>
      </c>
      <c r="F331" s="167" t="s">
        <v>452</v>
      </c>
      <c r="H331" s="166" t="s">
        <v>1</v>
      </c>
      <c r="I331" s="168"/>
      <c r="L331" s="165"/>
      <c r="M331" s="169"/>
      <c r="T331" s="170"/>
      <c r="AT331" s="166" t="s">
        <v>145</v>
      </c>
      <c r="AU331" s="166" t="s">
        <v>83</v>
      </c>
      <c r="AV331" s="13" t="s">
        <v>80</v>
      </c>
      <c r="AW331" s="13" t="s">
        <v>31</v>
      </c>
      <c r="AX331" s="13" t="s">
        <v>75</v>
      </c>
      <c r="AY331" s="166" t="s">
        <v>136</v>
      </c>
    </row>
    <row r="332" spans="2:51" s="12" customFormat="1" ht="12">
      <c r="B332" s="157"/>
      <c r="D332" s="158" t="s">
        <v>145</v>
      </c>
      <c r="E332" s="159" t="s">
        <v>1</v>
      </c>
      <c r="F332" s="160" t="s">
        <v>453</v>
      </c>
      <c r="H332" s="161">
        <v>13.68</v>
      </c>
      <c r="I332" s="162"/>
      <c r="L332" s="157"/>
      <c r="M332" s="163"/>
      <c r="T332" s="164"/>
      <c r="AT332" s="159" t="s">
        <v>145</v>
      </c>
      <c r="AU332" s="159" t="s">
        <v>83</v>
      </c>
      <c r="AV332" s="12" t="s">
        <v>83</v>
      </c>
      <c r="AW332" s="12" t="s">
        <v>31</v>
      </c>
      <c r="AX332" s="12" t="s">
        <v>75</v>
      </c>
      <c r="AY332" s="159" t="s">
        <v>136</v>
      </c>
    </row>
    <row r="333" spans="2:51" s="13" customFormat="1" ht="12">
      <c r="B333" s="165"/>
      <c r="D333" s="158" t="s">
        <v>145</v>
      </c>
      <c r="E333" s="166" t="s">
        <v>1</v>
      </c>
      <c r="F333" s="167" t="s">
        <v>446</v>
      </c>
      <c r="H333" s="166" t="s">
        <v>1</v>
      </c>
      <c r="I333" s="168"/>
      <c r="L333" s="165"/>
      <c r="M333" s="169"/>
      <c r="T333" s="170"/>
      <c r="AT333" s="166" t="s">
        <v>145</v>
      </c>
      <c r="AU333" s="166" t="s">
        <v>83</v>
      </c>
      <c r="AV333" s="13" t="s">
        <v>80</v>
      </c>
      <c r="AW333" s="13" t="s">
        <v>31</v>
      </c>
      <c r="AX333" s="13" t="s">
        <v>75</v>
      </c>
      <c r="AY333" s="166" t="s">
        <v>136</v>
      </c>
    </row>
    <row r="334" spans="2:51" s="12" customFormat="1" ht="12">
      <c r="B334" s="157"/>
      <c r="D334" s="158" t="s">
        <v>145</v>
      </c>
      <c r="E334" s="159" t="s">
        <v>1</v>
      </c>
      <c r="F334" s="160" t="s">
        <v>447</v>
      </c>
      <c r="H334" s="161">
        <v>4.5</v>
      </c>
      <c r="I334" s="162"/>
      <c r="L334" s="157"/>
      <c r="M334" s="163"/>
      <c r="T334" s="164"/>
      <c r="AT334" s="159" t="s">
        <v>145</v>
      </c>
      <c r="AU334" s="159" t="s">
        <v>83</v>
      </c>
      <c r="AV334" s="12" t="s">
        <v>83</v>
      </c>
      <c r="AW334" s="12" t="s">
        <v>31</v>
      </c>
      <c r="AX334" s="12" t="s">
        <v>75</v>
      </c>
      <c r="AY334" s="159" t="s">
        <v>136</v>
      </c>
    </row>
    <row r="335" spans="2:51" s="14" customFormat="1" ht="12">
      <c r="B335" s="171"/>
      <c r="D335" s="158" t="s">
        <v>145</v>
      </c>
      <c r="E335" s="172" t="s">
        <v>1</v>
      </c>
      <c r="F335" s="173" t="s">
        <v>164</v>
      </c>
      <c r="H335" s="174">
        <v>18.18</v>
      </c>
      <c r="I335" s="175"/>
      <c r="L335" s="171"/>
      <c r="M335" s="176"/>
      <c r="T335" s="177"/>
      <c r="AT335" s="172" t="s">
        <v>145</v>
      </c>
      <c r="AU335" s="172" t="s">
        <v>83</v>
      </c>
      <c r="AV335" s="14" t="s">
        <v>143</v>
      </c>
      <c r="AW335" s="14" t="s">
        <v>31</v>
      </c>
      <c r="AX335" s="14" t="s">
        <v>80</v>
      </c>
      <c r="AY335" s="172" t="s">
        <v>136</v>
      </c>
    </row>
    <row r="336" spans="2:65" s="1" customFormat="1" ht="16.5" customHeight="1">
      <c r="B336" s="143"/>
      <c r="C336" s="144" t="s">
        <v>583</v>
      </c>
      <c r="D336" s="144" t="s">
        <v>138</v>
      </c>
      <c r="E336" s="145" t="s">
        <v>584</v>
      </c>
      <c r="F336" s="146" t="s">
        <v>585</v>
      </c>
      <c r="G336" s="147" t="s">
        <v>141</v>
      </c>
      <c r="H336" s="148">
        <v>18.225</v>
      </c>
      <c r="I336" s="149"/>
      <c r="J336" s="150">
        <f>ROUND(I336*H336,2)</f>
        <v>0</v>
      </c>
      <c r="K336" s="146" t="s">
        <v>142</v>
      </c>
      <c r="L336" s="31"/>
      <c r="M336" s="151" t="s">
        <v>1</v>
      </c>
      <c r="N336" s="152" t="s">
        <v>40</v>
      </c>
      <c r="P336" s="153">
        <f>O336*H336</f>
        <v>0</v>
      </c>
      <c r="Q336" s="153">
        <v>0</v>
      </c>
      <c r="R336" s="153">
        <f>Q336*H336</f>
        <v>0</v>
      </c>
      <c r="S336" s="153">
        <v>0</v>
      </c>
      <c r="T336" s="154">
        <f>S336*H336</f>
        <v>0</v>
      </c>
      <c r="AR336" s="155" t="s">
        <v>143</v>
      </c>
      <c r="AT336" s="155" t="s">
        <v>138</v>
      </c>
      <c r="AU336" s="155" t="s">
        <v>83</v>
      </c>
      <c r="AY336" s="16" t="s">
        <v>136</v>
      </c>
      <c r="BE336" s="156">
        <f>IF(N336="základní",J336,0)</f>
        <v>0</v>
      </c>
      <c r="BF336" s="156">
        <f>IF(N336="snížená",J336,0)</f>
        <v>0</v>
      </c>
      <c r="BG336" s="156">
        <f>IF(N336="zákl. přenesená",J336,0)</f>
        <v>0</v>
      </c>
      <c r="BH336" s="156">
        <f>IF(N336="sníž. přenesená",J336,0)</f>
        <v>0</v>
      </c>
      <c r="BI336" s="156">
        <f>IF(N336="nulová",J336,0)</f>
        <v>0</v>
      </c>
      <c r="BJ336" s="16" t="s">
        <v>80</v>
      </c>
      <c r="BK336" s="156">
        <f>ROUND(I336*H336,2)</f>
        <v>0</v>
      </c>
      <c r="BL336" s="16" t="s">
        <v>143</v>
      </c>
      <c r="BM336" s="155" t="s">
        <v>586</v>
      </c>
    </row>
    <row r="337" spans="2:51" s="12" customFormat="1" ht="12">
      <c r="B337" s="157"/>
      <c r="D337" s="158" t="s">
        <v>145</v>
      </c>
      <c r="E337" s="159" t="s">
        <v>1</v>
      </c>
      <c r="F337" s="160" t="s">
        <v>95</v>
      </c>
      <c r="H337" s="161">
        <v>18.225</v>
      </c>
      <c r="I337" s="162"/>
      <c r="L337" s="157"/>
      <c r="M337" s="163"/>
      <c r="T337" s="164"/>
      <c r="AT337" s="159" t="s">
        <v>145</v>
      </c>
      <c r="AU337" s="159" t="s">
        <v>83</v>
      </c>
      <c r="AV337" s="12" t="s">
        <v>83</v>
      </c>
      <c r="AW337" s="12" t="s">
        <v>31</v>
      </c>
      <c r="AX337" s="12" t="s">
        <v>80</v>
      </c>
      <c r="AY337" s="159" t="s">
        <v>136</v>
      </c>
    </row>
    <row r="338" spans="2:65" s="1" customFormat="1" ht="24" customHeight="1">
      <c r="B338" s="143"/>
      <c r="C338" s="144" t="s">
        <v>587</v>
      </c>
      <c r="D338" s="144" t="s">
        <v>138</v>
      </c>
      <c r="E338" s="145" t="s">
        <v>588</v>
      </c>
      <c r="F338" s="146" t="s">
        <v>589</v>
      </c>
      <c r="G338" s="147" t="s">
        <v>141</v>
      </c>
      <c r="H338" s="148">
        <v>18.18</v>
      </c>
      <c r="I338" s="149"/>
      <c r="J338" s="150">
        <f>ROUND(I338*H338,2)</f>
        <v>0</v>
      </c>
      <c r="K338" s="146" t="s">
        <v>142</v>
      </c>
      <c r="L338" s="31"/>
      <c r="M338" s="151" t="s">
        <v>1</v>
      </c>
      <c r="N338" s="152" t="s">
        <v>40</v>
      </c>
      <c r="P338" s="153">
        <f>O338*H338</f>
        <v>0</v>
      </c>
      <c r="Q338" s="153">
        <v>0.01943</v>
      </c>
      <c r="R338" s="153">
        <f>Q338*H338</f>
        <v>0.3532374</v>
      </c>
      <c r="S338" s="153">
        <v>0</v>
      </c>
      <c r="T338" s="154">
        <f>S338*H338</f>
        <v>0</v>
      </c>
      <c r="AR338" s="155" t="s">
        <v>143</v>
      </c>
      <c r="AT338" s="155" t="s">
        <v>138</v>
      </c>
      <c r="AU338" s="155" t="s">
        <v>83</v>
      </c>
      <c r="AY338" s="16" t="s">
        <v>136</v>
      </c>
      <c r="BE338" s="156">
        <f>IF(N338="základní",J338,0)</f>
        <v>0</v>
      </c>
      <c r="BF338" s="156">
        <f>IF(N338="snížená",J338,0)</f>
        <v>0</v>
      </c>
      <c r="BG338" s="156">
        <f>IF(N338="zákl. přenesená",J338,0)</f>
        <v>0</v>
      </c>
      <c r="BH338" s="156">
        <f>IF(N338="sníž. přenesená",J338,0)</f>
        <v>0</v>
      </c>
      <c r="BI338" s="156">
        <f>IF(N338="nulová",J338,0)</f>
        <v>0</v>
      </c>
      <c r="BJ338" s="16" t="s">
        <v>80</v>
      </c>
      <c r="BK338" s="156">
        <f>ROUND(I338*H338,2)</f>
        <v>0</v>
      </c>
      <c r="BL338" s="16" t="s">
        <v>143</v>
      </c>
      <c r="BM338" s="155" t="s">
        <v>590</v>
      </c>
    </row>
    <row r="339" spans="2:51" s="13" customFormat="1" ht="12">
      <c r="B339" s="165"/>
      <c r="D339" s="158" t="s">
        <v>145</v>
      </c>
      <c r="E339" s="166" t="s">
        <v>1</v>
      </c>
      <c r="F339" s="167" t="s">
        <v>452</v>
      </c>
      <c r="H339" s="166" t="s">
        <v>1</v>
      </c>
      <c r="I339" s="168"/>
      <c r="L339" s="165"/>
      <c r="M339" s="169"/>
      <c r="T339" s="170"/>
      <c r="AT339" s="166" t="s">
        <v>145</v>
      </c>
      <c r="AU339" s="166" t="s">
        <v>83</v>
      </c>
      <c r="AV339" s="13" t="s">
        <v>80</v>
      </c>
      <c r="AW339" s="13" t="s">
        <v>31</v>
      </c>
      <c r="AX339" s="13" t="s">
        <v>75</v>
      </c>
      <c r="AY339" s="166" t="s">
        <v>136</v>
      </c>
    </row>
    <row r="340" spans="2:51" s="12" customFormat="1" ht="12">
      <c r="B340" s="157"/>
      <c r="D340" s="158" t="s">
        <v>145</v>
      </c>
      <c r="E340" s="159" t="s">
        <v>1</v>
      </c>
      <c r="F340" s="160" t="s">
        <v>453</v>
      </c>
      <c r="H340" s="161">
        <v>13.68</v>
      </c>
      <c r="I340" s="162"/>
      <c r="L340" s="157"/>
      <c r="M340" s="163"/>
      <c r="T340" s="164"/>
      <c r="AT340" s="159" t="s">
        <v>145</v>
      </c>
      <c r="AU340" s="159" t="s">
        <v>83</v>
      </c>
      <c r="AV340" s="12" t="s">
        <v>83</v>
      </c>
      <c r="AW340" s="12" t="s">
        <v>31</v>
      </c>
      <c r="AX340" s="12" t="s">
        <v>75</v>
      </c>
      <c r="AY340" s="159" t="s">
        <v>136</v>
      </c>
    </row>
    <row r="341" spans="2:51" s="13" customFormat="1" ht="12">
      <c r="B341" s="165"/>
      <c r="D341" s="158" t="s">
        <v>145</v>
      </c>
      <c r="E341" s="166" t="s">
        <v>1</v>
      </c>
      <c r="F341" s="167" t="s">
        <v>446</v>
      </c>
      <c r="H341" s="166" t="s">
        <v>1</v>
      </c>
      <c r="I341" s="168"/>
      <c r="L341" s="165"/>
      <c r="M341" s="169"/>
      <c r="T341" s="170"/>
      <c r="AT341" s="166" t="s">
        <v>145</v>
      </c>
      <c r="AU341" s="166" t="s">
        <v>83</v>
      </c>
      <c r="AV341" s="13" t="s">
        <v>80</v>
      </c>
      <c r="AW341" s="13" t="s">
        <v>31</v>
      </c>
      <c r="AX341" s="13" t="s">
        <v>75</v>
      </c>
      <c r="AY341" s="166" t="s">
        <v>136</v>
      </c>
    </row>
    <row r="342" spans="2:51" s="12" customFormat="1" ht="12">
      <c r="B342" s="157"/>
      <c r="D342" s="158" t="s">
        <v>145</v>
      </c>
      <c r="E342" s="159" t="s">
        <v>1</v>
      </c>
      <c r="F342" s="160" t="s">
        <v>447</v>
      </c>
      <c r="H342" s="161">
        <v>4.5</v>
      </c>
      <c r="I342" s="162"/>
      <c r="L342" s="157"/>
      <c r="M342" s="163"/>
      <c r="T342" s="164"/>
      <c r="AT342" s="159" t="s">
        <v>145</v>
      </c>
      <c r="AU342" s="159" t="s">
        <v>83</v>
      </c>
      <c r="AV342" s="12" t="s">
        <v>83</v>
      </c>
      <c r="AW342" s="12" t="s">
        <v>31</v>
      </c>
      <c r="AX342" s="12" t="s">
        <v>75</v>
      </c>
      <c r="AY342" s="159" t="s">
        <v>136</v>
      </c>
    </row>
    <row r="343" spans="2:51" s="14" customFormat="1" ht="12">
      <c r="B343" s="171"/>
      <c r="D343" s="158" t="s">
        <v>145</v>
      </c>
      <c r="E343" s="172" t="s">
        <v>1</v>
      </c>
      <c r="F343" s="173" t="s">
        <v>164</v>
      </c>
      <c r="H343" s="174">
        <v>18.18</v>
      </c>
      <c r="I343" s="175"/>
      <c r="L343" s="171"/>
      <c r="M343" s="176"/>
      <c r="T343" s="177"/>
      <c r="AT343" s="172" t="s">
        <v>145</v>
      </c>
      <c r="AU343" s="172" t="s">
        <v>83</v>
      </c>
      <c r="AV343" s="14" t="s">
        <v>143</v>
      </c>
      <c r="AW343" s="14" t="s">
        <v>31</v>
      </c>
      <c r="AX343" s="14" t="s">
        <v>80</v>
      </c>
      <c r="AY343" s="172" t="s">
        <v>136</v>
      </c>
    </row>
    <row r="344" spans="2:65" s="1" customFormat="1" ht="16.5" customHeight="1">
      <c r="B344" s="143"/>
      <c r="C344" s="144" t="s">
        <v>591</v>
      </c>
      <c r="D344" s="144" t="s">
        <v>138</v>
      </c>
      <c r="E344" s="145" t="s">
        <v>592</v>
      </c>
      <c r="F344" s="146" t="s">
        <v>593</v>
      </c>
      <c r="G344" s="147" t="s">
        <v>141</v>
      </c>
      <c r="H344" s="148">
        <v>18.225</v>
      </c>
      <c r="I344" s="149"/>
      <c r="J344" s="150">
        <f>ROUND(I344*H344,2)</f>
        <v>0</v>
      </c>
      <c r="K344" s="146" t="s">
        <v>142</v>
      </c>
      <c r="L344" s="31"/>
      <c r="M344" s="151" t="s">
        <v>1</v>
      </c>
      <c r="N344" s="152" t="s">
        <v>40</v>
      </c>
      <c r="P344" s="153">
        <f>O344*H344</f>
        <v>0</v>
      </c>
      <c r="Q344" s="153">
        <v>0.00356</v>
      </c>
      <c r="R344" s="153">
        <f>Q344*H344</f>
        <v>0.06488100000000001</v>
      </c>
      <c r="S344" s="153">
        <v>0</v>
      </c>
      <c r="T344" s="154">
        <f>S344*H344</f>
        <v>0</v>
      </c>
      <c r="AR344" s="155" t="s">
        <v>143</v>
      </c>
      <c r="AT344" s="155" t="s">
        <v>138</v>
      </c>
      <c r="AU344" s="155" t="s">
        <v>83</v>
      </c>
      <c r="AY344" s="16" t="s">
        <v>136</v>
      </c>
      <c r="BE344" s="156">
        <f>IF(N344="základní",J344,0)</f>
        <v>0</v>
      </c>
      <c r="BF344" s="156">
        <f>IF(N344="snížená",J344,0)</f>
        <v>0</v>
      </c>
      <c r="BG344" s="156">
        <f>IF(N344="zákl. přenesená",J344,0)</f>
        <v>0</v>
      </c>
      <c r="BH344" s="156">
        <f>IF(N344="sníž. přenesená",J344,0)</f>
        <v>0</v>
      </c>
      <c r="BI344" s="156">
        <f>IF(N344="nulová",J344,0)</f>
        <v>0</v>
      </c>
      <c r="BJ344" s="16" t="s">
        <v>80</v>
      </c>
      <c r="BK344" s="156">
        <f>ROUND(I344*H344,2)</f>
        <v>0</v>
      </c>
      <c r="BL344" s="16" t="s">
        <v>143</v>
      </c>
      <c r="BM344" s="155" t="s">
        <v>594</v>
      </c>
    </row>
    <row r="345" spans="2:51" s="12" customFormat="1" ht="12">
      <c r="B345" s="157"/>
      <c r="D345" s="158" t="s">
        <v>145</v>
      </c>
      <c r="E345" s="159" t="s">
        <v>1</v>
      </c>
      <c r="F345" s="160" t="s">
        <v>595</v>
      </c>
      <c r="H345" s="161">
        <v>18.225</v>
      </c>
      <c r="I345" s="162"/>
      <c r="L345" s="157"/>
      <c r="M345" s="163"/>
      <c r="T345" s="164"/>
      <c r="AT345" s="159" t="s">
        <v>145</v>
      </c>
      <c r="AU345" s="159" t="s">
        <v>83</v>
      </c>
      <c r="AV345" s="12" t="s">
        <v>83</v>
      </c>
      <c r="AW345" s="12" t="s">
        <v>31</v>
      </c>
      <c r="AX345" s="12" t="s">
        <v>80</v>
      </c>
      <c r="AY345" s="159" t="s">
        <v>136</v>
      </c>
    </row>
    <row r="346" spans="2:65" s="1" customFormat="1" ht="16.5" customHeight="1">
      <c r="B346" s="143"/>
      <c r="C346" s="144" t="s">
        <v>596</v>
      </c>
      <c r="D346" s="144" t="s">
        <v>138</v>
      </c>
      <c r="E346" s="145" t="s">
        <v>597</v>
      </c>
      <c r="F346" s="146" t="s">
        <v>598</v>
      </c>
      <c r="G346" s="147" t="s">
        <v>141</v>
      </c>
      <c r="H346" s="148">
        <v>13.68</v>
      </c>
      <c r="I346" s="149"/>
      <c r="J346" s="150">
        <f>ROUND(I346*H346,2)</f>
        <v>0</v>
      </c>
      <c r="K346" s="146" t="s">
        <v>142</v>
      </c>
      <c r="L346" s="31"/>
      <c r="M346" s="151" t="s">
        <v>1</v>
      </c>
      <c r="N346" s="152" t="s">
        <v>40</v>
      </c>
      <c r="P346" s="153">
        <f>O346*H346</f>
        <v>0</v>
      </c>
      <c r="Q346" s="153">
        <v>0.00158</v>
      </c>
      <c r="R346" s="153">
        <f>Q346*H346</f>
        <v>0.0216144</v>
      </c>
      <c r="S346" s="153">
        <v>0</v>
      </c>
      <c r="T346" s="154">
        <f>S346*H346</f>
        <v>0</v>
      </c>
      <c r="AR346" s="155" t="s">
        <v>143</v>
      </c>
      <c r="AT346" s="155" t="s">
        <v>138</v>
      </c>
      <c r="AU346" s="155" t="s">
        <v>83</v>
      </c>
      <c r="AY346" s="16" t="s">
        <v>136</v>
      </c>
      <c r="BE346" s="156">
        <f>IF(N346="základní",J346,0)</f>
        <v>0</v>
      </c>
      <c r="BF346" s="156">
        <f>IF(N346="snížená",J346,0)</f>
        <v>0</v>
      </c>
      <c r="BG346" s="156">
        <f>IF(N346="zákl. přenesená",J346,0)</f>
        <v>0</v>
      </c>
      <c r="BH346" s="156">
        <f>IF(N346="sníž. přenesená",J346,0)</f>
        <v>0</v>
      </c>
      <c r="BI346" s="156">
        <f>IF(N346="nulová",J346,0)</f>
        <v>0</v>
      </c>
      <c r="BJ346" s="16" t="s">
        <v>80</v>
      </c>
      <c r="BK346" s="156">
        <f>ROUND(I346*H346,2)</f>
        <v>0</v>
      </c>
      <c r="BL346" s="16" t="s">
        <v>143</v>
      </c>
      <c r="BM346" s="155" t="s">
        <v>599</v>
      </c>
    </row>
    <row r="347" spans="2:65" s="1" customFormat="1" ht="24" customHeight="1">
      <c r="B347" s="143"/>
      <c r="C347" s="144" t="s">
        <v>600</v>
      </c>
      <c r="D347" s="144" t="s">
        <v>138</v>
      </c>
      <c r="E347" s="145" t="s">
        <v>601</v>
      </c>
      <c r="F347" s="146" t="s">
        <v>602</v>
      </c>
      <c r="G347" s="147" t="s">
        <v>254</v>
      </c>
      <c r="H347" s="148">
        <v>2.88</v>
      </c>
      <c r="I347" s="149"/>
      <c r="J347" s="150">
        <f>ROUND(I347*H347,2)</f>
        <v>0</v>
      </c>
      <c r="K347" s="146" t="s">
        <v>142</v>
      </c>
      <c r="L347" s="31"/>
      <c r="M347" s="151" t="s">
        <v>1</v>
      </c>
      <c r="N347" s="152" t="s">
        <v>40</v>
      </c>
      <c r="P347" s="153">
        <f>O347*H347</f>
        <v>0</v>
      </c>
      <c r="Q347" s="153">
        <v>0.00032</v>
      </c>
      <c r="R347" s="153">
        <f>Q347*H347</f>
        <v>0.0009216000000000001</v>
      </c>
      <c r="S347" s="153">
        <v>0</v>
      </c>
      <c r="T347" s="154">
        <f>S347*H347</f>
        <v>0</v>
      </c>
      <c r="AR347" s="155" t="s">
        <v>143</v>
      </c>
      <c r="AT347" s="155" t="s">
        <v>138</v>
      </c>
      <c r="AU347" s="155" t="s">
        <v>83</v>
      </c>
      <c r="AY347" s="16" t="s">
        <v>136</v>
      </c>
      <c r="BE347" s="156">
        <f>IF(N347="základní",J347,0)</f>
        <v>0</v>
      </c>
      <c r="BF347" s="156">
        <f>IF(N347="snížená",J347,0)</f>
        <v>0</v>
      </c>
      <c r="BG347" s="156">
        <f>IF(N347="zákl. přenesená",J347,0)</f>
        <v>0</v>
      </c>
      <c r="BH347" s="156">
        <f>IF(N347="sníž. přenesená",J347,0)</f>
        <v>0</v>
      </c>
      <c r="BI347" s="156">
        <f>IF(N347="nulová",J347,0)</f>
        <v>0</v>
      </c>
      <c r="BJ347" s="16" t="s">
        <v>80</v>
      </c>
      <c r="BK347" s="156">
        <f>ROUND(I347*H347,2)</f>
        <v>0</v>
      </c>
      <c r="BL347" s="16" t="s">
        <v>143</v>
      </c>
      <c r="BM347" s="155" t="s">
        <v>603</v>
      </c>
    </row>
    <row r="348" spans="2:51" s="12" customFormat="1" ht="12">
      <c r="B348" s="157"/>
      <c r="D348" s="158" t="s">
        <v>145</v>
      </c>
      <c r="E348" s="159" t="s">
        <v>1</v>
      </c>
      <c r="F348" s="160" t="s">
        <v>604</v>
      </c>
      <c r="H348" s="161">
        <v>2.88</v>
      </c>
      <c r="I348" s="162"/>
      <c r="L348" s="157"/>
      <c r="M348" s="163"/>
      <c r="T348" s="164"/>
      <c r="AT348" s="159" t="s">
        <v>145</v>
      </c>
      <c r="AU348" s="159" t="s">
        <v>83</v>
      </c>
      <c r="AV348" s="12" t="s">
        <v>83</v>
      </c>
      <c r="AW348" s="12" t="s">
        <v>31</v>
      </c>
      <c r="AX348" s="12" t="s">
        <v>80</v>
      </c>
      <c r="AY348" s="159" t="s">
        <v>136</v>
      </c>
    </row>
    <row r="349" spans="2:65" s="1" customFormat="1" ht="24" customHeight="1">
      <c r="B349" s="143"/>
      <c r="C349" s="178" t="s">
        <v>605</v>
      </c>
      <c r="D349" s="178" t="s">
        <v>208</v>
      </c>
      <c r="E349" s="179" t="s">
        <v>606</v>
      </c>
      <c r="F349" s="180" t="s">
        <v>607</v>
      </c>
      <c r="G349" s="181" t="s">
        <v>198</v>
      </c>
      <c r="H349" s="182">
        <v>0.003</v>
      </c>
      <c r="I349" s="183"/>
      <c r="J349" s="184">
        <f>ROUND(I349*H349,2)</f>
        <v>0</v>
      </c>
      <c r="K349" s="180" t="s">
        <v>142</v>
      </c>
      <c r="L349" s="185"/>
      <c r="M349" s="186" t="s">
        <v>1</v>
      </c>
      <c r="N349" s="187" t="s">
        <v>40</v>
      </c>
      <c r="P349" s="153">
        <f>O349*H349</f>
        <v>0</v>
      </c>
      <c r="Q349" s="153">
        <v>1</v>
      </c>
      <c r="R349" s="153">
        <f>Q349*H349</f>
        <v>0.003</v>
      </c>
      <c r="S349" s="153">
        <v>0</v>
      </c>
      <c r="T349" s="154">
        <f>S349*H349</f>
        <v>0</v>
      </c>
      <c r="AR349" s="155" t="s">
        <v>181</v>
      </c>
      <c r="AT349" s="155" t="s">
        <v>208</v>
      </c>
      <c r="AU349" s="155" t="s">
        <v>83</v>
      </c>
      <c r="AY349" s="16" t="s">
        <v>136</v>
      </c>
      <c r="BE349" s="156">
        <f>IF(N349="základní",J349,0)</f>
        <v>0</v>
      </c>
      <c r="BF349" s="156">
        <f>IF(N349="snížená",J349,0)</f>
        <v>0</v>
      </c>
      <c r="BG349" s="156">
        <f>IF(N349="zákl. přenesená",J349,0)</f>
        <v>0</v>
      </c>
      <c r="BH349" s="156">
        <f>IF(N349="sníž. přenesená",J349,0)</f>
        <v>0</v>
      </c>
      <c r="BI349" s="156">
        <f>IF(N349="nulová",J349,0)</f>
        <v>0</v>
      </c>
      <c r="BJ349" s="16" t="s">
        <v>80</v>
      </c>
      <c r="BK349" s="156">
        <f>ROUND(I349*H349,2)</f>
        <v>0</v>
      </c>
      <c r="BL349" s="16" t="s">
        <v>143</v>
      </c>
      <c r="BM349" s="155" t="s">
        <v>608</v>
      </c>
    </row>
    <row r="350" spans="2:51" s="12" customFormat="1" ht="12">
      <c r="B350" s="157"/>
      <c r="D350" s="158" t="s">
        <v>145</v>
      </c>
      <c r="E350" s="159" t="s">
        <v>1</v>
      </c>
      <c r="F350" s="160" t="s">
        <v>609</v>
      </c>
      <c r="H350" s="161">
        <v>0.003</v>
      </c>
      <c r="I350" s="162"/>
      <c r="L350" s="157"/>
      <c r="M350" s="163"/>
      <c r="T350" s="164"/>
      <c r="AT350" s="159" t="s">
        <v>145</v>
      </c>
      <c r="AU350" s="159" t="s">
        <v>83</v>
      </c>
      <c r="AV350" s="12" t="s">
        <v>83</v>
      </c>
      <c r="AW350" s="12" t="s">
        <v>31</v>
      </c>
      <c r="AX350" s="12" t="s">
        <v>80</v>
      </c>
      <c r="AY350" s="159" t="s">
        <v>136</v>
      </c>
    </row>
    <row r="351" spans="2:65" s="1" customFormat="1" ht="24" customHeight="1">
      <c r="B351" s="143"/>
      <c r="C351" s="144" t="s">
        <v>610</v>
      </c>
      <c r="D351" s="144" t="s">
        <v>138</v>
      </c>
      <c r="E351" s="145" t="s">
        <v>611</v>
      </c>
      <c r="F351" s="146" t="s">
        <v>612</v>
      </c>
      <c r="G351" s="147" t="s">
        <v>254</v>
      </c>
      <c r="H351" s="148">
        <v>3.6</v>
      </c>
      <c r="I351" s="149"/>
      <c r="J351" s="150">
        <f>ROUND(I351*H351,2)</f>
        <v>0</v>
      </c>
      <c r="K351" s="146" t="s">
        <v>142</v>
      </c>
      <c r="L351" s="31"/>
      <c r="M351" s="151" t="s">
        <v>1</v>
      </c>
      <c r="N351" s="152" t="s">
        <v>40</v>
      </c>
      <c r="P351" s="153">
        <f>O351*H351</f>
        <v>0</v>
      </c>
      <c r="Q351" s="153">
        <v>0.00057</v>
      </c>
      <c r="R351" s="153">
        <f>Q351*H351</f>
        <v>0.002052</v>
      </c>
      <c r="S351" s="153">
        <v>0.001</v>
      </c>
      <c r="T351" s="154">
        <f>S351*H351</f>
        <v>0.0036000000000000003</v>
      </c>
      <c r="AR351" s="155" t="s">
        <v>143</v>
      </c>
      <c r="AT351" s="155" t="s">
        <v>138</v>
      </c>
      <c r="AU351" s="155" t="s">
        <v>83</v>
      </c>
      <c r="AY351" s="16" t="s">
        <v>136</v>
      </c>
      <c r="BE351" s="156">
        <f>IF(N351="základní",J351,0)</f>
        <v>0</v>
      </c>
      <c r="BF351" s="156">
        <f>IF(N351="snížená",J351,0)</f>
        <v>0</v>
      </c>
      <c r="BG351" s="156">
        <f>IF(N351="zákl. přenesená",J351,0)</f>
        <v>0</v>
      </c>
      <c r="BH351" s="156">
        <f>IF(N351="sníž. přenesená",J351,0)</f>
        <v>0</v>
      </c>
      <c r="BI351" s="156">
        <f>IF(N351="nulová",J351,0)</f>
        <v>0</v>
      </c>
      <c r="BJ351" s="16" t="s">
        <v>80</v>
      </c>
      <c r="BK351" s="156">
        <f>ROUND(I351*H351,2)</f>
        <v>0</v>
      </c>
      <c r="BL351" s="16" t="s">
        <v>143</v>
      </c>
      <c r="BM351" s="155" t="s">
        <v>613</v>
      </c>
    </row>
    <row r="352" spans="2:51" s="12" customFormat="1" ht="12">
      <c r="B352" s="157"/>
      <c r="D352" s="158" t="s">
        <v>145</v>
      </c>
      <c r="E352" s="159" t="s">
        <v>1</v>
      </c>
      <c r="F352" s="160" t="s">
        <v>614</v>
      </c>
      <c r="H352" s="161">
        <v>3.6</v>
      </c>
      <c r="I352" s="162"/>
      <c r="L352" s="157"/>
      <c r="M352" s="163"/>
      <c r="T352" s="164"/>
      <c r="AT352" s="159" t="s">
        <v>145</v>
      </c>
      <c r="AU352" s="159" t="s">
        <v>83</v>
      </c>
      <c r="AV352" s="12" t="s">
        <v>83</v>
      </c>
      <c r="AW352" s="12" t="s">
        <v>31</v>
      </c>
      <c r="AX352" s="12" t="s">
        <v>80</v>
      </c>
      <c r="AY352" s="159" t="s">
        <v>136</v>
      </c>
    </row>
    <row r="353" spans="2:65" s="1" customFormat="1" ht="24" customHeight="1">
      <c r="B353" s="143"/>
      <c r="C353" s="178" t="s">
        <v>615</v>
      </c>
      <c r="D353" s="178" t="s">
        <v>208</v>
      </c>
      <c r="E353" s="179" t="s">
        <v>616</v>
      </c>
      <c r="F353" s="180" t="s">
        <v>617</v>
      </c>
      <c r="G353" s="181" t="s">
        <v>198</v>
      </c>
      <c r="H353" s="182">
        <v>0.008</v>
      </c>
      <c r="I353" s="183"/>
      <c r="J353" s="184">
        <f>ROUND(I353*H353,2)</f>
        <v>0</v>
      </c>
      <c r="K353" s="180" t="s">
        <v>142</v>
      </c>
      <c r="L353" s="185"/>
      <c r="M353" s="186" t="s">
        <v>1</v>
      </c>
      <c r="N353" s="187" t="s">
        <v>40</v>
      </c>
      <c r="P353" s="153">
        <f>O353*H353</f>
        <v>0</v>
      </c>
      <c r="Q353" s="153">
        <v>1</v>
      </c>
      <c r="R353" s="153">
        <f>Q353*H353</f>
        <v>0.008</v>
      </c>
      <c r="S353" s="153">
        <v>0</v>
      </c>
      <c r="T353" s="154">
        <f>S353*H353</f>
        <v>0</v>
      </c>
      <c r="AR353" s="155" t="s">
        <v>181</v>
      </c>
      <c r="AT353" s="155" t="s">
        <v>208</v>
      </c>
      <c r="AU353" s="155" t="s">
        <v>83</v>
      </c>
      <c r="AY353" s="16" t="s">
        <v>136</v>
      </c>
      <c r="BE353" s="156">
        <f>IF(N353="základní",J353,0)</f>
        <v>0</v>
      </c>
      <c r="BF353" s="156">
        <f>IF(N353="snížená",J353,0)</f>
        <v>0</v>
      </c>
      <c r="BG353" s="156">
        <f>IF(N353="zákl. přenesená",J353,0)</f>
        <v>0</v>
      </c>
      <c r="BH353" s="156">
        <f>IF(N353="sníž. přenesená",J353,0)</f>
        <v>0</v>
      </c>
      <c r="BI353" s="156">
        <f>IF(N353="nulová",J353,0)</f>
        <v>0</v>
      </c>
      <c r="BJ353" s="16" t="s">
        <v>80</v>
      </c>
      <c r="BK353" s="156">
        <f>ROUND(I353*H353,2)</f>
        <v>0</v>
      </c>
      <c r="BL353" s="16" t="s">
        <v>143</v>
      </c>
      <c r="BM353" s="155" t="s">
        <v>618</v>
      </c>
    </row>
    <row r="354" spans="2:51" s="12" customFormat="1" ht="12">
      <c r="B354" s="157"/>
      <c r="D354" s="158" t="s">
        <v>145</v>
      </c>
      <c r="E354" s="159" t="s">
        <v>1</v>
      </c>
      <c r="F354" s="160" t="s">
        <v>619</v>
      </c>
      <c r="H354" s="161">
        <v>0.008</v>
      </c>
      <c r="I354" s="162"/>
      <c r="L354" s="157"/>
      <c r="M354" s="163"/>
      <c r="T354" s="164"/>
      <c r="AT354" s="159" t="s">
        <v>145</v>
      </c>
      <c r="AU354" s="159" t="s">
        <v>83</v>
      </c>
      <c r="AV354" s="12" t="s">
        <v>83</v>
      </c>
      <c r="AW354" s="12" t="s">
        <v>31</v>
      </c>
      <c r="AX354" s="12" t="s">
        <v>80</v>
      </c>
      <c r="AY354" s="159" t="s">
        <v>136</v>
      </c>
    </row>
    <row r="355" spans="2:65" s="1" customFormat="1" ht="16.5" customHeight="1">
      <c r="B355" s="143"/>
      <c r="C355" s="144" t="s">
        <v>620</v>
      </c>
      <c r="D355" s="144" t="s">
        <v>138</v>
      </c>
      <c r="E355" s="145" t="s">
        <v>621</v>
      </c>
      <c r="F355" s="146" t="s">
        <v>622</v>
      </c>
      <c r="G355" s="147" t="s">
        <v>224</v>
      </c>
      <c r="H355" s="148">
        <v>59.62</v>
      </c>
      <c r="I355" s="149"/>
      <c r="J355" s="150">
        <f>ROUND(I355*H355,2)</f>
        <v>0</v>
      </c>
      <c r="K355" s="146" t="s">
        <v>1</v>
      </c>
      <c r="L355" s="31"/>
      <c r="M355" s="151" t="s">
        <v>1</v>
      </c>
      <c r="N355" s="152" t="s">
        <v>40</v>
      </c>
      <c r="P355" s="153">
        <f>O355*H355</f>
        <v>0</v>
      </c>
      <c r="Q355" s="153">
        <v>0.00153</v>
      </c>
      <c r="R355" s="153">
        <f>Q355*H355</f>
        <v>0.09121859999999998</v>
      </c>
      <c r="S355" s="153">
        <v>0</v>
      </c>
      <c r="T355" s="154">
        <f>S355*H355</f>
        <v>0</v>
      </c>
      <c r="AR355" s="155" t="s">
        <v>143</v>
      </c>
      <c r="AT355" s="155" t="s">
        <v>138</v>
      </c>
      <c r="AU355" s="155" t="s">
        <v>83</v>
      </c>
      <c r="AY355" s="16" t="s">
        <v>136</v>
      </c>
      <c r="BE355" s="156">
        <f>IF(N355="základní",J355,0)</f>
        <v>0</v>
      </c>
      <c r="BF355" s="156">
        <f>IF(N355="snížená",J355,0)</f>
        <v>0</v>
      </c>
      <c r="BG355" s="156">
        <f>IF(N355="zákl. přenesená",J355,0)</f>
        <v>0</v>
      </c>
      <c r="BH355" s="156">
        <f>IF(N355="sníž. přenesená",J355,0)</f>
        <v>0</v>
      </c>
      <c r="BI355" s="156">
        <f>IF(N355="nulová",J355,0)</f>
        <v>0</v>
      </c>
      <c r="BJ355" s="16" t="s">
        <v>80</v>
      </c>
      <c r="BK355" s="156">
        <f>ROUND(I355*H355,2)</f>
        <v>0</v>
      </c>
      <c r="BL355" s="16" t="s">
        <v>143</v>
      </c>
      <c r="BM355" s="155" t="s">
        <v>623</v>
      </c>
    </row>
    <row r="356" spans="2:65" s="1" customFormat="1" ht="24" customHeight="1">
      <c r="B356" s="143"/>
      <c r="C356" s="144" t="s">
        <v>624</v>
      </c>
      <c r="D356" s="144" t="s">
        <v>138</v>
      </c>
      <c r="E356" s="145" t="s">
        <v>625</v>
      </c>
      <c r="F356" s="146" t="s">
        <v>626</v>
      </c>
      <c r="G356" s="147" t="s">
        <v>374</v>
      </c>
      <c r="H356" s="148">
        <v>2</v>
      </c>
      <c r="I356" s="149"/>
      <c r="J356" s="150">
        <f>ROUND(I356*H356,2)</f>
        <v>0</v>
      </c>
      <c r="K356" s="146" t="s">
        <v>142</v>
      </c>
      <c r="L356" s="31"/>
      <c r="M356" s="151" t="s">
        <v>1</v>
      </c>
      <c r="N356" s="152" t="s">
        <v>40</v>
      </c>
      <c r="P356" s="153">
        <f>O356*H356</f>
        <v>0</v>
      </c>
      <c r="Q356" s="153">
        <v>0.00334</v>
      </c>
      <c r="R356" s="153">
        <f>Q356*H356</f>
        <v>0.00668</v>
      </c>
      <c r="S356" s="153">
        <v>0</v>
      </c>
      <c r="T356" s="154">
        <f>S356*H356</f>
        <v>0</v>
      </c>
      <c r="AR356" s="155" t="s">
        <v>143</v>
      </c>
      <c r="AT356" s="155" t="s">
        <v>138</v>
      </c>
      <c r="AU356" s="155" t="s">
        <v>83</v>
      </c>
      <c r="AY356" s="16" t="s">
        <v>136</v>
      </c>
      <c r="BE356" s="156">
        <f>IF(N356="základní",J356,0)</f>
        <v>0</v>
      </c>
      <c r="BF356" s="156">
        <f>IF(N356="snížená",J356,0)</f>
        <v>0</v>
      </c>
      <c r="BG356" s="156">
        <f>IF(N356="zákl. přenesená",J356,0)</f>
        <v>0</v>
      </c>
      <c r="BH356" s="156">
        <f>IF(N356="sníž. přenesená",J356,0)</f>
        <v>0</v>
      </c>
      <c r="BI356" s="156">
        <f>IF(N356="nulová",J356,0)</f>
        <v>0</v>
      </c>
      <c r="BJ356" s="16" t="s">
        <v>80</v>
      </c>
      <c r="BK356" s="156">
        <f>ROUND(I356*H356,2)</f>
        <v>0</v>
      </c>
      <c r="BL356" s="16" t="s">
        <v>143</v>
      </c>
      <c r="BM356" s="155" t="s">
        <v>627</v>
      </c>
    </row>
    <row r="357" spans="2:63" s="11" customFormat="1" ht="22.9" customHeight="1">
      <c r="B357" s="131"/>
      <c r="D357" s="132" t="s">
        <v>74</v>
      </c>
      <c r="E357" s="141" t="s">
        <v>628</v>
      </c>
      <c r="F357" s="141" t="s">
        <v>629</v>
      </c>
      <c r="I357" s="134"/>
      <c r="J357" s="142">
        <f>BK357</f>
        <v>0</v>
      </c>
      <c r="L357" s="131"/>
      <c r="M357" s="136"/>
      <c r="P357" s="137">
        <f>SUM(P358:P372)</f>
        <v>0</v>
      </c>
      <c r="R357" s="137">
        <f>SUM(R358:R372)</f>
        <v>0</v>
      </c>
      <c r="T357" s="138">
        <f>SUM(T358:T372)</f>
        <v>0</v>
      </c>
      <c r="AR357" s="132" t="s">
        <v>80</v>
      </c>
      <c r="AT357" s="139" t="s">
        <v>74</v>
      </c>
      <c r="AU357" s="139" t="s">
        <v>80</v>
      </c>
      <c r="AY357" s="132" t="s">
        <v>136</v>
      </c>
      <c r="BK357" s="140">
        <f>SUM(BK358:BK372)</f>
        <v>0</v>
      </c>
    </row>
    <row r="358" spans="2:65" s="1" customFormat="1" ht="24" customHeight="1">
      <c r="B358" s="143"/>
      <c r="C358" s="144" t="s">
        <v>630</v>
      </c>
      <c r="D358" s="144" t="s">
        <v>138</v>
      </c>
      <c r="E358" s="145" t="s">
        <v>631</v>
      </c>
      <c r="F358" s="146" t="s">
        <v>632</v>
      </c>
      <c r="G358" s="147" t="s">
        <v>198</v>
      </c>
      <c r="H358" s="148">
        <v>3.506</v>
      </c>
      <c r="I358" s="149"/>
      <c r="J358" s="150">
        <f>ROUND(I358*H358,2)</f>
        <v>0</v>
      </c>
      <c r="K358" s="146" t="s">
        <v>142</v>
      </c>
      <c r="L358" s="31"/>
      <c r="M358" s="151" t="s">
        <v>1</v>
      </c>
      <c r="N358" s="152" t="s">
        <v>40</v>
      </c>
      <c r="P358" s="153">
        <f>O358*H358</f>
        <v>0</v>
      </c>
      <c r="Q358" s="153">
        <v>0</v>
      </c>
      <c r="R358" s="153">
        <f>Q358*H358</f>
        <v>0</v>
      </c>
      <c r="S358" s="153">
        <v>0</v>
      </c>
      <c r="T358" s="154">
        <f>S358*H358</f>
        <v>0</v>
      </c>
      <c r="AR358" s="155" t="s">
        <v>143</v>
      </c>
      <c r="AT358" s="155" t="s">
        <v>138</v>
      </c>
      <c r="AU358" s="155" t="s">
        <v>83</v>
      </c>
      <c r="AY358" s="16" t="s">
        <v>136</v>
      </c>
      <c r="BE358" s="156">
        <f>IF(N358="základní",J358,0)</f>
        <v>0</v>
      </c>
      <c r="BF358" s="156">
        <f>IF(N358="snížená",J358,0)</f>
        <v>0</v>
      </c>
      <c r="BG358" s="156">
        <f>IF(N358="zákl. přenesená",J358,0)</f>
        <v>0</v>
      </c>
      <c r="BH358" s="156">
        <f>IF(N358="sníž. přenesená",J358,0)</f>
        <v>0</v>
      </c>
      <c r="BI358" s="156">
        <f>IF(N358="nulová",J358,0)</f>
        <v>0</v>
      </c>
      <c r="BJ358" s="16" t="s">
        <v>80</v>
      </c>
      <c r="BK358" s="156">
        <f>ROUND(I358*H358,2)</f>
        <v>0</v>
      </c>
      <c r="BL358" s="16" t="s">
        <v>143</v>
      </c>
      <c r="BM358" s="155" t="s">
        <v>633</v>
      </c>
    </row>
    <row r="359" spans="2:51" s="13" customFormat="1" ht="12">
      <c r="B359" s="165"/>
      <c r="D359" s="158" t="s">
        <v>145</v>
      </c>
      <c r="E359" s="166" t="s">
        <v>1</v>
      </c>
      <c r="F359" s="167" t="s">
        <v>634</v>
      </c>
      <c r="H359" s="166" t="s">
        <v>1</v>
      </c>
      <c r="I359" s="168"/>
      <c r="L359" s="165"/>
      <c r="M359" s="169"/>
      <c r="T359" s="170"/>
      <c r="AT359" s="166" t="s">
        <v>145</v>
      </c>
      <c r="AU359" s="166" t="s">
        <v>83</v>
      </c>
      <c r="AV359" s="13" t="s">
        <v>80</v>
      </c>
      <c r="AW359" s="13" t="s">
        <v>31</v>
      </c>
      <c r="AX359" s="13" t="s">
        <v>75</v>
      </c>
      <c r="AY359" s="166" t="s">
        <v>136</v>
      </c>
    </row>
    <row r="360" spans="2:51" s="12" customFormat="1" ht="12">
      <c r="B360" s="157"/>
      <c r="D360" s="158" t="s">
        <v>145</v>
      </c>
      <c r="E360" s="159" t="s">
        <v>1</v>
      </c>
      <c r="F360" s="160" t="s">
        <v>635</v>
      </c>
      <c r="H360" s="161">
        <v>3.506</v>
      </c>
      <c r="I360" s="162"/>
      <c r="L360" s="157"/>
      <c r="M360" s="163"/>
      <c r="T360" s="164"/>
      <c r="AT360" s="159" t="s">
        <v>145</v>
      </c>
      <c r="AU360" s="159" t="s">
        <v>83</v>
      </c>
      <c r="AV360" s="12" t="s">
        <v>83</v>
      </c>
      <c r="AW360" s="12" t="s">
        <v>31</v>
      </c>
      <c r="AX360" s="12" t="s">
        <v>80</v>
      </c>
      <c r="AY360" s="159" t="s">
        <v>136</v>
      </c>
    </row>
    <row r="361" spans="2:65" s="1" customFormat="1" ht="16.5" customHeight="1">
      <c r="B361" s="143"/>
      <c r="C361" s="144" t="s">
        <v>636</v>
      </c>
      <c r="D361" s="144" t="s">
        <v>138</v>
      </c>
      <c r="E361" s="145" t="s">
        <v>637</v>
      </c>
      <c r="F361" s="146" t="s">
        <v>638</v>
      </c>
      <c r="G361" s="147" t="s">
        <v>198</v>
      </c>
      <c r="H361" s="148">
        <v>14.024</v>
      </c>
      <c r="I361" s="149"/>
      <c r="J361" s="150">
        <f>ROUND(I361*H361,2)</f>
        <v>0</v>
      </c>
      <c r="K361" s="146" t="s">
        <v>142</v>
      </c>
      <c r="L361" s="31"/>
      <c r="M361" s="151" t="s">
        <v>1</v>
      </c>
      <c r="N361" s="152" t="s">
        <v>40</v>
      </c>
      <c r="P361" s="153">
        <f>O361*H361</f>
        <v>0</v>
      </c>
      <c r="Q361" s="153">
        <v>0</v>
      </c>
      <c r="R361" s="153">
        <f>Q361*H361</f>
        <v>0</v>
      </c>
      <c r="S361" s="153">
        <v>0</v>
      </c>
      <c r="T361" s="154">
        <f>S361*H361</f>
        <v>0</v>
      </c>
      <c r="AR361" s="155" t="s">
        <v>143</v>
      </c>
      <c r="AT361" s="155" t="s">
        <v>138</v>
      </c>
      <c r="AU361" s="155" t="s">
        <v>83</v>
      </c>
      <c r="AY361" s="16" t="s">
        <v>136</v>
      </c>
      <c r="BE361" s="156">
        <f>IF(N361="základní",J361,0)</f>
        <v>0</v>
      </c>
      <c r="BF361" s="156">
        <f>IF(N361="snížená",J361,0)</f>
        <v>0</v>
      </c>
      <c r="BG361" s="156">
        <f>IF(N361="zákl. přenesená",J361,0)</f>
        <v>0</v>
      </c>
      <c r="BH361" s="156">
        <f>IF(N361="sníž. přenesená",J361,0)</f>
        <v>0</v>
      </c>
      <c r="BI361" s="156">
        <f>IF(N361="nulová",J361,0)</f>
        <v>0</v>
      </c>
      <c r="BJ361" s="16" t="s">
        <v>80</v>
      </c>
      <c r="BK361" s="156">
        <f>ROUND(I361*H361,2)</f>
        <v>0</v>
      </c>
      <c r="BL361" s="16" t="s">
        <v>143</v>
      </c>
      <c r="BM361" s="155" t="s">
        <v>639</v>
      </c>
    </row>
    <row r="362" spans="2:51" s="12" customFormat="1" ht="12">
      <c r="B362" s="157"/>
      <c r="D362" s="158" t="s">
        <v>145</v>
      </c>
      <c r="E362" s="159" t="s">
        <v>1</v>
      </c>
      <c r="F362" s="160" t="s">
        <v>640</v>
      </c>
      <c r="H362" s="161">
        <v>14.024</v>
      </c>
      <c r="I362" s="162"/>
      <c r="L362" s="157"/>
      <c r="M362" s="163"/>
      <c r="T362" s="164"/>
      <c r="AT362" s="159" t="s">
        <v>145</v>
      </c>
      <c r="AU362" s="159" t="s">
        <v>83</v>
      </c>
      <c r="AV362" s="12" t="s">
        <v>83</v>
      </c>
      <c r="AW362" s="12" t="s">
        <v>31</v>
      </c>
      <c r="AX362" s="12" t="s">
        <v>80</v>
      </c>
      <c r="AY362" s="159" t="s">
        <v>136</v>
      </c>
    </row>
    <row r="363" spans="2:65" s="1" customFormat="1" ht="24" customHeight="1">
      <c r="B363" s="143"/>
      <c r="C363" s="144" t="s">
        <v>641</v>
      </c>
      <c r="D363" s="144" t="s">
        <v>138</v>
      </c>
      <c r="E363" s="145" t="s">
        <v>642</v>
      </c>
      <c r="F363" s="146" t="s">
        <v>643</v>
      </c>
      <c r="G363" s="147" t="s">
        <v>198</v>
      </c>
      <c r="H363" s="148">
        <v>3.506</v>
      </c>
      <c r="I363" s="149"/>
      <c r="J363" s="150">
        <f>ROUND(I363*H363,2)</f>
        <v>0</v>
      </c>
      <c r="K363" s="146" t="s">
        <v>142</v>
      </c>
      <c r="L363" s="31"/>
      <c r="M363" s="151" t="s">
        <v>1</v>
      </c>
      <c r="N363" s="152" t="s">
        <v>40</v>
      </c>
      <c r="P363" s="153">
        <f>O363*H363</f>
        <v>0</v>
      </c>
      <c r="Q363" s="153">
        <v>0</v>
      </c>
      <c r="R363" s="153">
        <f>Q363*H363</f>
        <v>0</v>
      </c>
      <c r="S363" s="153">
        <v>0</v>
      </c>
      <c r="T363" s="154">
        <f>S363*H363</f>
        <v>0</v>
      </c>
      <c r="AR363" s="155" t="s">
        <v>143</v>
      </c>
      <c r="AT363" s="155" t="s">
        <v>138</v>
      </c>
      <c r="AU363" s="155" t="s">
        <v>83</v>
      </c>
      <c r="AY363" s="16" t="s">
        <v>136</v>
      </c>
      <c r="BE363" s="156">
        <f>IF(N363="základní",J363,0)</f>
        <v>0</v>
      </c>
      <c r="BF363" s="156">
        <f>IF(N363="snížená",J363,0)</f>
        <v>0</v>
      </c>
      <c r="BG363" s="156">
        <f>IF(N363="zákl. přenesená",J363,0)</f>
        <v>0</v>
      </c>
      <c r="BH363" s="156">
        <f>IF(N363="sníž. přenesená",J363,0)</f>
        <v>0</v>
      </c>
      <c r="BI363" s="156">
        <f>IF(N363="nulová",J363,0)</f>
        <v>0</v>
      </c>
      <c r="BJ363" s="16" t="s">
        <v>80</v>
      </c>
      <c r="BK363" s="156">
        <f>ROUND(I363*H363,2)</f>
        <v>0</v>
      </c>
      <c r="BL363" s="16" t="s">
        <v>143</v>
      </c>
      <c r="BM363" s="155" t="s">
        <v>644</v>
      </c>
    </row>
    <row r="364" spans="2:65" s="1" customFormat="1" ht="16.5" customHeight="1">
      <c r="B364" s="143"/>
      <c r="C364" s="144" t="s">
        <v>645</v>
      </c>
      <c r="D364" s="144" t="s">
        <v>138</v>
      </c>
      <c r="E364" s="145" t="s">
        <v>646</v>
      </c>
      <c r="F364" s="146" t="s">
        <v>647</v>
      </c>
      <c r="G364" s="147" t="s">
        <v>198</v>
      </c>
      <c r="H364" s="148">
        <v>26.503</v>
      </c>
      <c r="I364" s="149"/>
      <c r="J364" s="150">
        <f>ROUND(I364*H364,2)</f>
        <v>0</v>
      </c>
      <c r="K364" s="146" t="s">
        <v>142</v>
      </c>
      <c r="L364" s="31"/>
      <c r="M364" s="151" t="s">
        <v>1</v>
      </c>
      <c r="N364" s="152" t="s">
        <v>40</v>
      </c>
      <c r="P364" s="153">
        <f>O364*H364</f>
        <v>0</v>
      </c>
      <c r="Q364" s="153">
        <v>0</v>
      </c>
      <c r="R364" s="153">
        <f>Q364*H364</f>
        <v>0</v>
      </c>
      <c r="S364" s="153">
        <v>0</v>
      </c>
      <c r="T364" s="154">
        <f>S364*H364</f>
        <v>0</v>
      </c>
      <c r="AR364" s="155" t="s">
        <v>143</v>
      </c>
      <c r="AT364" s="155" t="s">
        <v>138</v>
      </c>
      <c r="AU364" s="155" t="s">
        <v>83</v>
      </c>
      <c r="AY364" s="16" t="s">
        <v>136</v>
      </c>
      <c r="BE364" s="156">
        <f>IF(N364="základní",J364,0)</f>
        <v>0</v>
      </c>
      <c r="BF364" s="156">
        <f>IF(N364="snížená",J364,0)</f>
        <v>0</v>
      </c>
      <c r="BG364" s="156">
        <f>IF(N364="zákl. přenesená",J364,0)</f>
        <v>0</v>
      </c>
      <c r="BH364" s="156">
        <f>IF(N364="sníž. přenesená",J364,0)</f>
        <v>0</v>
      </c>
      <c r="BI364" s="156">
        <f>IF(N364="nulová",J364,0)</f>
        <v>0</v>
      </c>
      <c r="BJ364" s="16" t="s">
        <v>80</v>
      </c>
      <c r="BK364" s="156">
        <f>ROUND(I364*H364,2)</f>
        <v>0</v>
      </c>
      <c r="BL364" s="16" t="s">
        <v>143</v>
      </c>
      <c r="BM364" s="155" t="s">
        <v>648</v>
      </c>
    </row>
    <row r="365" spans="2:51" s="12" customFormat="1" ht="12">
      <c r="B365" s="157"/>
      <c r="D365" s="158" t="s">
        <v>145</v>
      </c>
      <c r="E365" s="159" t="s">
        <v>91</v>
      </c>
      <c r="F365" s="160" t="s">
        <v>649</v>
      </c>
      <c r="H365" s="161">
        <v>26.503</v>
      </c>
      <c r="I365" s="162"/>
      <c r="L365" s="157"/>
      <c r="M365" s="163"/>
      <c r="T365" s="164"/>
      <c r="AT365" s="159" t="s">
        <v>145</v>
      </c>
      <c r="AU365" s="159" t="s">
        <v>83</v>
      </c>
      <c r="AV365" s="12" t="s">
        <v>83</v>
      </c>
      <c r="AW365" s="12" t="s">
        <v>31</v>
      </c>
      <c r="AX365" s="12" t="s">
        <v>80</v>
      </c>
      <c r="AY365" s="159" t="s">
        <v>136</v>
      </c>
    </row>
    <row r="366" spans="2:65" s="1" customFormat="1" ht="24" customHeight="1">
      <c r="B366" s="143"/>
      <c r="C366" s="144" t="s">
        <v>650</v>
      </c>
      <c r="D366" s="144" t="s">
        <v>138</v>
      </c>
      <c r="E366" s="145" t="s">
        <v>651</v>
      </c>
      <c r="F366" s="146" t="s">
        <v>652</v>
      </c>
      <c r="G366" s="147" t="s">
        <v>198</v>
      </c>
      <c r="H366" s="148">
        <v>503.557</v>
      </c>
      <c r="I366" s="149"/>
      <c r="J366" s="150">
        <f>ROUND(I366*H366,2)</f>
        <v>0</v>
      </c>
      <c r="K366" s="146" t="s">
        <v>142</v>
      </c>
      <c r="L366" s="31"/>
      <c r="M366" s="151" t="s">
        <v>1</v>
      </c>
      <c r="N366" s="152" t="s">
        <v>40</v>
      </c>
      <c r="P366" s="153">
        <f>O366*H366</f>
        <v>0</v>
      </c>
      <c r="Q366" s="153">
        <v>0</v>
      </c>
      <c r="R366" s="153">
        <f>Q366*H366</f>
        <v>0</v>
      </c>
      <c r="S366" s="153">
        <v>0</v>
      </c>
      <c r="T366" s="154">
        <f>S366*H366</f>
        <v>0</v>
      </c>
      <c r="AR366" s="155" t="s">
        <v>143</v>
      </c>
      <c r="AT366" s="155" t="s">
        <v>138</v>
      </c>
      <c r="AU366" s="155" t="s">
        <v>83</v>
      </c>
      <c r="AY366" s="16" t="s">
        <v>136</v>
      </c>
      <c r="BE366" s="156">
        <f>IF(N366="základní",J366,0)</f>
        <v>0</v>
      </c>
      <c r="BF366" s="156">
        <f>IF(N366="snížená",J366,0)</f>
        <v>0</v>
      </c>
      <c r="BG366" s="156">
        <f>IF(N366="zákl. přenesená",J366,0)</f>
        <v>0</v>
      </c>
      <c r="BH366" s="156">
        <f>IF(N366="sníž. přenesená",J366,0)</f>
        <v>0</v>
      </c>
      <c r="BI366" s="156">
        <f>IF(N366="nulová",J366,0)</f>
        <v>0</v>
      </c>
      <c r="BJ366" s="16" t="s">
        <v>80</v>
      </c>
      <c r="BK366" s="156">
        <f>ROUND(I366*H366,2)</f>
        <v>0</v>
      </c>
      <c r="BL366" s="16" t="s">
        <v>143</v>
      </c>
      <c r="BM366" s="155" t="s">
        <v>653</v>
      </c>
    </row>
    <row r="367" spans="2:51" s="13" customFormat="1" ht="12">
      <c r="B367" s="165"/>
      <c r="D367" s="158" t="s">
        <v>145</v>
      </c>
      <c r="E367" s="166" t="s">
        <v>1</v>
      </c>
      <c r="F367" s="167" t="s">
        <v>654</v>
      </c>
      <c r="H367" s="166" t="s">
        <v>1</v>
      </c>
      <c r="I367" s="168"/>
      <c r="L367" s="165"/>
      <c r="M367" s="169"/>
      <c r="T367" s="170"/>
      <c r="AT367" s="166" t="s">
        <v>145</v>
      </c>
      <c r="AU367" s="166" t="s">
        <v>83</v>
      </c>
      <c r="AV367" s="13" t="s">
        <v>80</v>
      </c>
      <c r="AW367" s="13" t="s">
        <v>31</v>
      </c>
      <c r="AX367" s="13" t="s">
        <v>75</v>
      </c>
      <c r="AY367" s="166" t="s">
        <v>136</v>
      </c>
    </row>
    <row r="368" spans="2:51" s="12" customFormat="1" ht="12">
      <c r="B368" s="157"/>
      <c r="D368" s="158" t="s">
        <v>145</v>
      </c>
      <c r="E368" s="159" t="s">
        <v>1</v>
      </c>
      <c r="F368" s="160" t="s">
        <v>655</v>
      </c>
      <c r="H368" s="161">
        <v>503.557</v>
      </c>
      <c r="I368" s="162"/>
      <c r="L368" s="157"/>
      <c r="M368" s="163"/>
      <c r="T368" s="164"/>
      <c r="AT368" s="159" t="s">
        <v>145</v>
      </c>
      <c r="AU368" s="159" t="s">
        <v>83</v>
      </c>
      <c r="AV368" s="12" t="s">
        <v>83</v>
      </c>
      <c r="AW368" s="12" t="s">
        <v>31</v>
      </c>
      <c r="AX368" s="12" t="s">
        <v>80</v>
      </c>
      <c r="AY368" s="159" t="s">
        <v>136</v>
      </c>
    </row>
    <row r="369" spans="2:65" s="1" customFormat="1" ht="24" customHeight="1">
      <c r="B369" s="143"/>
      <c r="C369" s="144" t="s">
        <v>656</v>
      </c>
      <c r="D369" s="144" t="s">
        <v>138</v>
      </c>
      <c r="E369" s="145" t="s">
        <v>657</v>
      </c>
      <c r="F369" s="146" t="s">
        <v>658</v>
      </c>
      <c r="G369" s="147" t="s">
        <v>198</v>
      </c>
      <c r="H369" s="148">
        <v>26.503</v>
      </c>
      <c r="I369" s="149"/>
      <c r="J369" s="150">
        <f>ROUND(I369*H369,2)</f>
        <v>0</v>
      </c>
      <c r="K369" s="146" t="s">
        <v>142</v>
      </c>
      <c r="L369" s="31"/>
      <c r="M369" s="151" t="s">
        <v>1</v>
      </c>
      <c r="N369" s="152" t="s">
        <v>40</v>
      </c>
      <c r="P369" s="153">
        <f>O369*H369</f>
        <v>0</v>
      </c>
      <c r="Q369" s="153">
        <v>0</v>
      </c>
      <c r="R369" s="153">
        <f>Q369*H369</f>
        <v>0</v>
      </c>
      <c r="S369" s="153">
        <v>0</v>
      </c>
      <c r="T369" s="154">
        <f>S369*H369</f>
        <v>0</v>
      </c>
      <c r="AR369" s="155" t="s">
        <v>143</v>
      </c>
      <c r="AT369" s="155" t="s">
        <v>138</v>
      </c>
      <c r="AU369" s="155" t="s">
        <v>83</v>
      </c>
      <c r="AY369" s="16" t="s">
        <v>136</v>
      </c>
      <c r="BE369" s="156">
        <f>IF(N369="základní",J369,0)</f>
        <v>0</v>
      </c>
      <c r="BF369" s="156">
        <f>IF(N369="snížená",J369,0)</f>
        <v>0</v>
      </c>
      <c r="BG369" s="156">
        <f>IF(N369="zákl. přenesená",J369,0)</f>
        <v>0</v>
      </c>
      <c r="BH369" s="156">
        <f>IF(N369="sníž. přenesená",J369,0)</f>
        <v>0</v>
      </c>
      <c r="BI369" s="156">
        <f>IF(N369="nulová",J369,0)</f>
        <v>0</v>
      </c>
      <c r="BJ369" s="16" t="s">
        <v>80</v>
      </c>
      <c r="BK369" s="156">
        <f>ROUND(I369*H369,2)</f>
        <v>0</v>
      </c>
      <c r="BL369" s="16" t="s">
        <v>143</v>
      </c>
      <c r="BM369" s="155" t="s">
        <v>659</v>
      </c>
    </row>
    <row r="370" spans="2:65" s="1" customFormat="1" ht="36" customHeight="1">
      <c r="B370" s="143"/>
      <c r="C370" s="144" t="s">
        <v>660</v>
      </c>
      <c r="D370" s="144" t="s">
        <v>138</v>
      </c>
      <c r="E370" s="145" t="s">
        <v>661</v>
      </c>
      <c r="F370" s="146" t="s">
        <v>662</v>
      </c>
      <c r="G370" s="147" t="s">
        <v>198</v>
      </c>
      <c r="H370" s="148">
        <v>7.873</v>
      </c>
      <c r="I370" s="149"/>
      <c r="J370" s="150">
        <f>ROUND(I370*H370,2)</f>
        <v>0</v>
      </c>
      <c r="K370" s="146" t="s">
        <v>142</v>
      </c>
      <c r="L370" s="31"/>
      <c r="M370" s="151" t="s">
        <v>1</v>
      </c>
      <c r="N370" s="152" t="s">
        <v>40</v>
      </c>
      <c r="P370" s="153">
        <f>O370*H370</f>
        <v>0</v>
      </c>
      <c r="Q370" s="153">
        <v>0</v>
      </c>
      <c r="R370" s="153">
        <f>Q370*H370</f>
        <v>0</v>
      </c>
      <c r="S370" s="153">
        <v>0</v>
      </c>
      <c r="T370" s="154">
        <f>S370*H370</f>
        <v>0</v>
      </c>
      <c r="AR370" s="155" t="s">
        <v>143</v>
      </c>
      <c r="AT370" s="155" t="s">
        <v>138</v>
      </c>
      <c r="AU370" s="155" t="s">
        <v>83</v>
      </c>
      <c r="AY370" s="16" t="s">
        <v>136</v>
      </c>
      <c r="BE370" s="156">
        <f>IF(N370="základní",J370,0)</f>
        <v>0</v>
      </c>
      <c r="BF370" s="156">
        <f>IF(N370="snížená",J370,0)</f>
        <v>0</v>
      </c>
      <c r="BG370" s="156">
        <f>IF(N370="zákl. přenesená",J370,0)</f>
        <v>0</v>
      </c>
      <c r="BH370" s="156">
        <f>IF(N370="sníž. přenesená",J370,0)</f>
        <v>0</v>
      </c>
      <c r="BI370" s="156">
        <f>IF(N370="nulová",J370,0)</f>
        <v>0</v>
      </c>
      <c r="BJ370" s="16" t="s">
        <v>80</v>
      </c>
      <c r="BK370" s="156">
        <f>ROUND(I370*H370,2)</f>
        <v>0</v>
      </c>
      <c r="BL370" s="16" t="s">
        <v>143</v>
      </c>
      <c r="BM370" s="155" t="s">
        <v>663</v>
      </c>
    </row>
    <row r="371" spans="2:51" s="12" customFormat="1" ht="12">
      <c r="B371" s="157"/>
      <c r="D371" s="158" t="s">
        <v>145</v>
      </c>
      <c r="E371" s="159" t="s">
        <v>1</v>
      </c>
      <c r="F371" s="160" t="s">
        <v>664</v>
      </c>
      <c r="H371" s="161">
        <v>7.873</v>
      </c>
      <c r="I371" s="162"/>
      <c r="L371" s="157"/>
      <c r="M371" s="163"/>
      <c r="T371" s="164"/>
      <c r="AT371" s="159" t="s">
        <v>145</v>
      </c>
      <c r="AU371" s="159" t="s">
        <v>83</v>
      </c>
      <c r="AV371" s="12" t="s">
        <v>83</v>
      </c>
      <c r="AW371" s="12" t="s">
        <v>31</v>
      </c>
      <c r="AX371" s="12" t="s">
        <v>80</v>
      </c>
      <c r="AY371" s="159" t="s">
        <v>136</v>
      </c>
    </row>
    <row r="372" spans="2:65" s="1" customFormat="1" ht="24" customHeight="1">
      <c r="B372" s="143"/>
      <c r="C372" s="144" t="s">
        <v>665</v>
      </c>
      <c r="D372" s="144" t="s">
        <v>138</v>
      </c>
      <c r="E372" s="145" t="s">
        <v>666</v>
      </c>
      <c r="F372" s="146" t="s">
        <v>667</v>
      </c>
      <c r="G372" s="147" t="s">
        <v>198</v>
      </c>
      <c r="H372" s="148">
        <v>18.63</v>
      </c>
      <c r="I372" s="149"/>
      <c r="J372" s="150">
        <f>ROUND(I372*H372,2)</f>
        <v>0</v>
      </c>
      <c r="K372" s="146" t="s">
        <v>142</v>
      </c>
      <c r="L372" s="31"/>
      <c r="M372" s="151" t="s">
        <v>1</v>
      </c>
      <c r="N372" s="152" t="s">
        <v>40</v>
      </c>
      <c r="P372" s="153">
        <f>O372*H372</f>
        <v>0</v>
      </c>
      <c r="Q372" s="153">
        <v>0</v>
      </c>
      <c r="R372" s="153">
        <f>Q372*H372</f>
        <v>0</v>
      </c>
      <c r="S372" s="153">
        <v>0</v>
      </c>
      <c r="T372" s="154">
        <f>S372*H372</f>
        <v>0</v>
      </c>
      <c r="AR372" s="155" t="s">
        <v>143</v>
      </c>
      <c r="AT372" s="155" t="s">
        <v>138</v>
      </c>
      <c r="AU372" s="155" t="s">
        <v>83</v>
      </c>
      <c r="AY372" s="16" t="s">
        <v>136</v>
      </c>
      <c r="BE372" s="156">
        <f>IF(N372="základní",J372,0)</f>
        <v>0</v>
      </c>
      <c r="BF372" s="156">
        <f>IF(N372="snížená",J372,0)</f>
        <v>0</v>
      </c>
      <c r="BG372" s="156">
        <f>IF(N372="zákl. přenesená",J372,0)</f>
        <v>0</v>
      </c>
      <c r="BH372" s="156">
        <f>IF(N372="sníž. přenesená",J372,0)</f>
        <v>0</v>
      </c>
      <c r="BI372" s="156">
        <f>IF(N372="nulová",J372,0)</f>
        <v>0</v>
      </c>
      <c r="BJ372" s="16" t="s">
        <v>80</v>
      </c>
      <c r="BK372" s="156">
        <f>ROUND(I372*H372,2)</f>
        <v>0</v>
      </c>
      <c r="BL372" s="16" t="s">
        <v>143</v>
      </c>
      <c r="BM372" s="155" t="s">
        <v>668</v>
      </c>
    </row>
    <row r="373" spans="2:63" s="11" customFormat="1" ht="22.9" customHeight="1">
      <c r="B373" s="131"/>
      <c r="D373" s="132" t="s">
        <v>74</v>
      </c>
      <c r="E373" s="141" t="s">
        <v>669</v>
      </c>
      <c r="F373" s="141" t="s">
        <v>670</v>
      </c>
      <c r="I373" s="134"/>
      <c r="J373" s="142">
        <f>BK373</f>
        <v>0</v>
      </c>
      <c r="L373" s="131"/>
      <c r="M373" s="136"/>
      <c r="P373" s="137">
        <f>P374</f>
        <v>0</v>
      </c>
      <c r="R373" s="137">
        <f>R374</f>
        <v>0</v>
      </c>
      <c r="T373" s="138">
        <f>T374</f>
        <v>0</v>
      </c>
      <c r="AR373" s="132" t="s">
        <v>80</v>
      </c>
      <c r="AT373" s="139" t="s">
        <v>74</v>
      </c>
      <c r="AU373" s="139" t="s">
        <v>80</v>
      </c>
      <c r="AY373" s="132" t="s">
        <v>136</v>
      </c>
      <c r="BK373" s="140">
        <f>BK374</f>
        <v>0</v>
      </c>
    </row>
    <row r="374" spans="2:65" s="1" customFormat="1" ht="24" customHeight="1">
      <c r="B374" s="143"/>
      <c r="C374" s="144" t="s">
        <v>671</v>
      </c>
      <c r="D374" s="144" t="s">
        <v>138</v>
      </c>
      <c r="E374" s="145" t="s">
        <v>672</v>
      </c>
      <c r="F374" s="146" t="s">
        <v>673</v>
      </c>
      <c r="G374" s="147" t="s">
        <v>198</v>
      </c>
      <c r="H374" s="148">
        <v>141.46</v>
      </c>
      <c r="I374" s="149"/>
      <c r="J374" s="150">
        <f>ROUND(I374*H374,2)</f>
        <v>0</v>
      </c>
      <c r="K374" s="146" t="s">
        <v>142</v>
      </c>
      <c r="L374" s="31"/>
      <c r="M374" s="151" t="s">
        <v>1</v>
      </c>
      <c r="N374" s="152" t="s">
        <v>40</v>
      </c>
      <c r="P374" s="153">
        <f>O374*H374</f>
        <v>0</v>
      </c>
      <c r="Q374" s="153">
        <v>0</v>
      </c>
      <c r="R374" s="153">
        <f>Q374*H374</f>
        <v>0</v>
      </c>
      <c r="S374" s="153">
        <v>0</v>
      </c>
      <c r="T374" s="154">
        <f>S374*H374</f>
        <v>0</v>
      </c>
      <c r="AR374" s="155" t="s">
        <v>143</v>
      </c>
      <c r="AT374" s="155" t="s">
        <v>138</v>
      </c>
      <c r="AU374" s="155" t="s">
        <v>83</v>
      </c>
      <c r="AY374" s="16" t="s">
        <v>136</v>
      </c>
      <c r="BE374" s="156">
        <f>IF(N374="základní",J374,0)</f>
        <v>0</v>
      </c>
      <c r="BF374" s="156">
        <f>IF(N374="snížená",J374,0)</f>
        <v>0</v>
      </c>
      <c r="BG374" s="156">
        <f>IF(N374="zákl. přenesená",J374,0)</f>
        <v>0</v>
      </c>
      <c r="BH374" s="156">
        <f>IF(N374="sníž. přenesená",J374,0)</f>
        <v>0</v>
      </c>
      <c r="BI374" s="156">
        <f>IF(N374="nulová",J374,0)</f>
        <v>0</v>
      </c>
      <c r="BJ374" s="16" t="s">
        <v>80</v>
      </c>
      <c r="BK374" s="156">
        <f>ROUND(I374*H374,2)</f>
        <v>0</v>
      </c>
      <c r="BL374" s="16" t="s">
        <v>143</v>
      </c>
      <c r="BM374" s="155" t="s">
        <v>674</v>
      </c>
    </row>
    <row r="375" spans="2:63" s="11" customFormat="1" ht="25.9" customHeight="1">
      <c r="B375" s="131"/>
      <c r="D375" s="132" t="s">
        <v>74</v>
      </c>
      <c r="E375" s="133" t="s">
        <v>675</v>
      </c>
      <c r="F375" s="133" t="s">
        <v>676</v>
      </c>
      <c r="I375" s="134"/>
      <c r="J375" s="135">
        <f>BK375</f>
        <v>0</v>
      </c>
      <c r="L375" s="131"/>
      <c r="M375" s="136"/>
      <c r="P375" s="137">
        <f>P376+P406+P409+P413</f>
        <v>0</v>
      </c>
      <c r="R375" s="137">
        <f>R376+R406+R409+R413</f>
        <v>1.28311935</v>
      </c>
      <c r="T375" s="138">
        <f>T376+T406+T409+T413</f>
        <v>0.934329</v>
      </c>
      <c r="AR375" s="132" t="s">
        <v>83</v>
      </c>
      <c r="AT375" s="139" t="s">
        <v>74</v>
      </c>
      <c r="AU375" s="139" t="s">
        <v>75</v>
      </c>
      <c r="AY375" s="132" t="s">
        <v>136</v>
      </c>
      <c r="BK375" s="140">
        <f>BK376+BK406+BK409+BK413</f>
        <v>0</v>
      </c>
    </row>
    <row r="376" spans="2:63" s="11" customFormat="1" ht="22.9" customHeight="1">
      <c r="B376" s="131"/>
      <c r="D376" s="132" t="s">
        <v>74</v>
      </c>
      <c r="E376" s="141" t="s">
        <v>677</v>
      </c>
      <c r="F376" s="141" t="s">
        <v>678</v>
      </c>
      <c r="I376" s="134"/>
      <c r="J376" s="142">
        <f>BK376</f>
        <v>0</v>
      </c>
      <c r="L376" s="131"/>
      <c r="M376" s="136"/>
      <c r="P376" s="137">
        <f>SUM(P377:P405)</f>
        <v>0</v>
      </c>
      <c r="R376" s="137">
        <f>SUM(R377:R405)</f>
        <v>0.33917834999999996</v>
      </c>
      <c r="T376" s="138">
        <f>SUM(T377:T405)</f>
        <v>0</v>
      </c>
      <c r="AR376" s="132" t="s">
        <v>83</v>
      </c>
      <c r="AT376" s="139" t="s">
        <v>74</v>
      </c>
      <c r="AU376" s="139" t="s">
        <v>80</v>
      </c>
      <c r="AY376" s="132" t="s">
        <v>136</v>
      </c>
      <c r="BK376" s="140">
        <f>SUM(BK377:BK405)</f>
        <v>0</v>
      </c>
    </row>
    <row r="377" spans="2:65" s="1" customFormat="1" ht="24" customHeight="1">
      <c r="B377" s="143"/>
      <c r="C377" s="144" t="s">
        <v>679</v>
      </c>
      <c r="D377" s="144" t="s">
        <v>138</v>
      </c>
      <c r="E377" s="145" t="s">
        <v>680</v>
      </c>
      <c r="F377" s="146" t="s">
        <v>681</v>
      </c>
      <c r="G377" s="147" t="s">
        <v>141</v>
      </c>
      <c r="H377" s="148">
        <v>26.06</v>
      </c>
      <c r="I377" s="149"/>
      <c r="J377" s="150">
        <f>ROUND(I377*H377,2)</f>
        <v>0</v>
      </c>
      <c r="K377" s="146" t="s">
        <v>142</v>
      </c>
      <c r="L377" s="31"/>
      <c r="M377" s="151" t="s">
        <v>1</v>
      </c>
      <c r="N377" s="152" t="s">
        <v>40</v>
      </c>
      <c r="P377" s="153">
        <f>O377*H377</f>
        <v>0</v>
      </c>
      <c r="Q377" s="153">
        <v>0</v>
      </c>
      <c r="R377" s="153">
        <f>Q377*H377</f>
        <v>0</v>
      </c>
      <c r="S377" s="153">
        <v>0</v>
      </c>
      <c r="T377" s="154">
        <f>S377*H377</f>
        <v>0</v>
      </c>
      <c r="AR377" s="155" t="s">
        <v>221</v>
      </c>
      <c r="AT377" s="155" t="s">
        <v>138</v>
      </c>
      <c r="AU377" s="155" t="s">
        <v>83</v>
      </c>
      <c r="AY377" s="16" t="s">
        <v>136</v>
      </c>
      <c r="BE377" s="156">
        <f>IF(N377="základní",J377,0)</f>
        <v>0</v>
      </c>
      <c r="BF377" s="156">
        <f>IF(N377="snížená",J377,0)</f>
        <v>0</v>
      </c>
      <c r="BG377" s="156">
        <f>IF(N377="zákl. přenesená",J377,0)</f>
        <v>0</v>
      </c>
      <c r="BH377" s="156">
        <f>IF(N377="sníž. přenesená",J377,0)</f>
        <v>0</v>
      </c>
      <c r="BI377" s="156">
        <f>IF(N377="nulová",J377,0)</f>
        <v>0</v>
      </c>
      <c r="BJ377" s="16" t="s">
        <v>80</v>
      </c>
      <c r="BK377" s="156">
        <f>ROUND(I377*H377,2)</f>
        <v>0</v>
      </c>
      <c r="BL377" s="16" t="s">
        <v>221</v>
      </c>
      <c r="BM377" s="155" t="s">
        <v>682</v>
      </c>
    </row>
    <row r="378" spans="2:51" s="13" customFormat="1" ht="12">
      <c r="B378" s="165"/>
      <c r="D378" s="158" t="s">
        <v>145</v>
      </c>
      <c r="E378" s="166" t="s">
        <v>1</v>
      </c>
      <c r="F378" s="167" t="s">
        <v>683</v>
      </c>
      <c r="H378" s="166" t="s">
        <v>1</v>
      </c>
      <c r="I378" s="168"/>
      <c r="L378" s="165"/>
      <c r="M378" s="169"/>
      <c r="T378" s="170"/>
      <c r="AT378" s="166" t="s">
        <v>145</v>
      </c>
      <c r="AU378" s="166" t="s">
        <v>83</v>
      </c>
      <c r="AV378" s="13" t="s">
        <v>80</v>
      </c>
      <c r="AW378" s="13" t="s">
        <v>31</v>
      </c>
      <c r="AX378" s="13" t="s">
        <v>75</v>
      </c>
      <c r="AY378" s="166" t="s">
        <v>136</v>
      </c>
    </row>
    <row r="379" spans="2:51" s="12" customFormat="1" ht="12">
      <c r="B379" s="157"/>
      <c r="D379" s="158" t="s">
        <v>145</v>
      </c>
      <c r="E379" s="159" t="s">
        <v>1</v>
      </c>
      <c r="F379" s="160" t="s">
        <v>447</v>
      </c>
      <c r="H379" s="161">
        <v>4.5</v>
      </c>
      <c r="I379" s="162"/>
      <c r="L379" s="157"/>
      <c r="M379" s="163"/>
      <c r="T379" s="164"/>
      <c r="AT379" s="159" t="s">
        <v>145</v>
      </c>
      <c r="AU379" s="159" t="s">
        <v>83</v>
      </c>
      <c r="AV379" s="12" t="s">
        <v>83</v>
      </c>
      <c r="AW379" s="12" t="s">
        <v>31</v>
      </c>
      <c r="AX379" s="12" t="s">
        <v>75</v>
      </c>
      <c r="AY379" s="159" t="s">
        <v>136</v>
      </c>
    </row>
    <row r="380" spans="2:51" s="12" customFormat="1" ht="12">
      <c r="B380" s="157"/>
      <c r="D380" s="158" t="s">
        <v>145</v>
      </c>
      <c r="E380" s="159" t="s">
        <v>1</v>
      </c>
      <c r="F380" s="160" t="s">
        <v>684</v>
      </c>
      <c r="H380" s="161">
        <v>21.56</v>
      </c>
      <c r="I380" s="162"/>
      <c r="L380" s="157"/>
      <c r="M380" s="163"/>
      <c r="T380" s="164"/>
      <c r="AT380" s="159" t="s">
        <v>145</v>
      </c>
      <c r="AU380" s="159" t="s">
        <v>83</v>
      </c>
      <c r="AV380" s="12" t="s">
        <v>83</v>
      </c>
      <c r="AW380" s="12" t="s">
        <v>31</v>
      </c>
      <c r="AX380" s="12" t="s">
        <v>75</v>
      </c>
      <c r="AY380" s="159" t="s">
        <v>136</v>
      </c>
    </row>
    <row r="381" spans="2:51" s="14" customFormat="1" ht="12">
      <c r="B381" s="171"/>
      <c r="D381" s="158" t="s">
        <v>145</v>
      </c>
      <c r="E381" s="172" t="s">
        <v>93</v>
      </c>
      <c r="F381" s="173" t="s">
        <v>164</v>
      </c>
      <c r="H381" s="174">
        <v>26.06</v>
      </c>
      <c r="I381" s="175"/>
      <c r="L381" s="171"/>
      <c r="M381" s="176"/>
      <c r="T381" s="177"/>
      <c r="AT381" s="172" t="s">
        <v>145</v>
      </c>
      <c r="AU381" s="172" t="s">
        <v>83</v>
      </c>
      <c r="AV381" s="14" t="s">
        <v>143</v>
      </c>
      <c r="AW381" s="14" t="s">
        <v>31</v>
      </c>
      <c r="AX381" s="14" t="s">
        <v>80</v>
      </c>
      <c r="AY381" s="172" t="s">
        <v>136</v>
      </c>
    </row>
    <row r="382" spans="2:65" s="1" customFormat="1" ht="16.5" customHeight="1">
      <c r="B382" s="143"/>
      <c r="C382" s="178" t="s">
        <v>685</v>
      </c>
      <c r="D382" s="178" t="s">
        <v>208</v>
      </c>
      <c r="E382" s="179" t="s">
        <v>686</v>
      </c>
      <c r="F382" s="180" t="s">
        <v>687</v>
      </c>
      <c r="G382" s="181" t="s">
        <v>198</v>
      </c>
      <c r="H382" s="182">
        <v>0.008</v>
      </c>
      <c r="I382" s="183"/>
      <c r="J382" s="184">
        <f>ROUND(I382*H382,2)</f>
        <v>0</v>
      </c>
      <c r="K382" s="180" t="s">
        <v>142</v>
      </c>
      <c r="L382" s="185"/>
      <c r="M382" s="186" t="s">
        <v>1</v>
      </c>
      <c r="N382" s="187" t="s">
        <v>40</v>
      </c>
      <c r="P382" s="153">
        <f>O382*H382</f>
        <v>0</v>
      </c>
      <c r="Q382" s="153">
        <v>1</v>
      </c>
      <c r="R382" s="153">
        <f>Q382*H382</f>
        <v>0.008</v>
      </c>
      <c r="S382" s="153">
        <v>0</v>
      </c>
      <c r="T382" s="154">
        <f>S382*H382</f>
        <v>0</v>
      </c>
      <c r="AR382" s="155" t="s">
        <v>303</v>
      </c>
      <c r="AT382" s="155" t="s">
        <v>208</v>
      </c>
      <c r="AU382" s="155" t="s">
        <v>83</v>
      </c>
      <c r="AY382" s="16" t="s">
        <v>136</v>
      </c>
      <c r="BE382" s="156">
        <f>IF(N382="základní",J382,0)</f>
        <v>0</v>
      </c>
      <c r="BF382" s="156">
        <f>IF(N382="snížená",J382,0)</f>
        <v>0</v>
      </c>
      <c r="BG382" s="156">
        <f>IF(N382="zákl. přenesená",J382,0)</f>
        <v>0</v>
      </c>
      <c r="BH382" s="156">
        <f>IF(N382="sníž. přenesená",J382,0)</f>
        <v>0</v>
      </c>
      <c r="BI382" s="156">
        <f>IF(N382="nulová",J382,0)</f>
        <v>0</v>
      </c>
      <c r="BJ382" s="16" t="s">
        <v>80</v>
      </c>
      <c r="BK382" s="156">
        <f>ROUND(I382*H382,2)</f>
        <v>0</v>
      </c>
      <c r="BL382" s="16" t="s">
        <v>221</v>
      </c>
      <c r="BM382" s="155" t="s">
        <v>688</v>
      </c>
    </row>
    <row r="383" spans="2:51" s="12" customFormat="1" ht="12">
      <c r="B383" s="157"/>
      <c r="D383" s="158" t="s">
        <v>145</v>
      </c>
      <c r="F383" s="160" t="s">
        <v>689</v>
      </c>
      <c r="H383" s="161">
        <v>0.008</v>
      </c>
      <c r="I383" s="162"/>
      <c r="L383" s="157"/>
      <c r="M383" s="163"/>
      <c r="T383" s="164"/>
      <c r="AT383" s="159" t="s">
        <v>145</v>
      </c>
      <c r="AU383" s="159" t="s">
        <v>83</v>
      </c>
      <c r="AV383" s="12" t="s">
        <v>83</v>
      </c>
      <c r="AW383" s="12" t="s">
        <v>3</v>
      </c>
      <c r="AX383" s="12" t="s">
        <v>80</v>
      </c>
      <c r="AY383" s="159" t="s">
        <v>136</v>
      </c>
    </row>
    <row r="384" spans="2:65" s="1" customFormat="1" ht="24" customHeight="1">
      <c r="B384" s="143"/>
      <c r="C384" s="144" t="s">
        <v>690</v>
      </c>
      <c r="D384" s="144" t="s">
        <v>138</v>
      </c>
      <c r="E384" s="145" t="s">
        <v>680</v>
      </c>
      <c r="F384" s="146" t="s">
        <v>681</v>
      </c>
      <c r="G384" s="147" t="s">
        <v>141</v>
      </c>
      <c r="H384" s="148">
        <v>18.225</v>
      </c>
      <c r="I384" s="149"/>
      <c r="J384" s="150">
        <f>ROUND(I384*H384,2)</f>
        <v>0</v>
      </c>
      <c r="K384" s="146" t="s">
        <v>142</v>
      </c>
      <c r="L384" s="31"/>
      <c r="M384" s="151" t="s">
        <v>1</v>
      </c>
      <c r="N384" s="152" t="s">
        <v>40</v>
      </c>
      <c r="P384" s="153">
        <f>O384*H384</f>
        <v>0</v>
      </c>
      <c r="Q384" s="153">
        <v>0</v>
      </c>
      <c r="R384" s="153">
        <f>Q384*H384</f>
        <v>0</v>
      </c>
      <c r="S384" s="153">
        <v>0</v>
      </c>
      <c r="T384" s="154">
        <f>S384*H384</f>
        <v>0</v>
      </c>
      <c r="AR384" s="155" t="s">
        <v>221</v>
      </c>
      <c r="AT384" s="155" t="s">
        <v>138</v>
      </c>
      <c r="AU384" s="155" t="s">
        <v>83</v>
      </c>
      <c r="AY384" s="16" t="s">
        <v>136</v>
      </c>
      <c r="BE384" s="156">
        <f>IF(N384="základní",J384,0)</f>
        <v>0</v>
      </c>
      <c r="BF384" s="156">
        <f>IF(N384="snížená",J384,0)</f>
        <v>0</v>
      </c>
      <c r="BG384" s="156">
        <f>IF(N384="zákl. přenesená",J384,0)</f>
        <v>0</v>
      </c>
      <c r="BH384" s="156">
        <f>IF(N384="sníž. přenesená",J384,0)</f>
        <v>0</v>
      </c>
      <c r="BI384" s="156">
        <f>IF(N384="nulová",J384,0)</f>
        <v>0</v>
      </c>
      <c r="BJ384" s="16" t="s">
        <v>80</v>
      </c>
      <c r="BK384" s="156">
        <f>ROUND(I384*H384,2)</f>
        <v>0</v>
      </c>
      <c r="BL384" s="16" t="s">
        <v>221</v>
      </c>
      <c r="BM384" s="155" t="s">
        <v>691</v>
      </c>
    </row>
    <row r="385" spans="2:51" s="13" customFormat="1" ht="12">
      <c r="B385" s="165"/>
      <c r="D385" s="158" t="s">
        <v>145</v>
      </c>
      <c r="E385" s="166" t="s">
        <v>1</v>
      </c>
      <c r="F385" s="167" t="s">
        <v>692</v>
      </c>
      <c r="H385" s="166" t="s">
        <v>1</v>
      </c>
      <c r="I385" s="168"/>
      <c r="L385" s="165"/>
      <c r="M385" s="169"/>
      <c r="T385" s="170"/>
      <c r="AT385" s="166" t="s">
        <v>145</v>
      </c>
      <c r="AU385" s="166" t="s">
        <v>83</v>
      </c>
      <c r="AV385" s="13" t="s">
        <v>80</v>
      </c>
      <c r="AW385" s="13" t="s">
        <v>31</v>
      </c>
      <c r="AX385" s="13" t="s">
        <v>75</v>
      </c>
      <c r="AY385" s="166" t="s">
        <v>136</v>
      </c>
    </row>
    <row r="386" spans="2:51" s="12" customFormat="1" ht="12">
      <c r="B386" s="157"/>
      <c r="D386" s="158" t="s">
        <v>145</v>
      </c>
      <c r="E386" s="159" t="s">
        <v>95</v>
      </c>
      <c r="F386" s="160" t="s">
        <v>693</v>
      </c>
      <c r="H386" s="161">
        <v>18.225</v>
      </c>
      <c r="I386" s="162"/>
      <c r="L386" s="157"/>
      <c r="M386" s="163"/>
      <c r="T386" s="164"/>
      <c r="AT386" s="159" t="s">
        <v>145</v>
      </c>
      <c r="AU386" s="159" t="s">
        <v>83</v>
      </c>
      <c r="AV386" s="12" t="s">
        <v>83</v>
      </c>
      <c r="AW386" s="12" t="s">
        <v>31</v>
      </c>
      <c r="AX386" s="12" t="s">
        <v>80</v>
      </c>
      <c r="AY386" s="159" t="s">
        <v>136</v>
      </c>
    </row>
    <row r="387" spans="2:65" s="1" customFormat="1" ht="16.5" customHeight="1">
      <c r="B387" s="143"/>
      <c r="C387" s="178" t="s">
        <v>694</v>
      </c>
      <c r="D387" s="178" t="s">
        <v>208</v>
      </c>
      <c r="E387" s="179" t="s">
        <v>686</v>
      </c>
      <c r="F387" s="180" t="s">
        <v>687</v>
      </c>
      <c r="G387" s="181" t="s">
        <v>198</v>
      </c>
      <c r="H387" s="182">
        <v>0.022</v>
      </c>
      <c r="I387" s="183"/>
      <c r="J387" s="184">
        <f>ROUND(I387*H387,2)</f>
        <v>0</v>
      </c>
      <c r="K387" s="180" t="s">
        <v>142</v>
      </c>
      <c r="L387" s="185"/>
      <c r="M387" s="186" t="s">
        <v>1</v>
      </c>
      <c r="N387" s="187" t="s">
        <v>40</v>
      </c>
      <c r="P387" s="153">
        <f>O387*H387</f>
        <v>0</v>
      </c>
      <c r="Q387" s="153">
        <v>1</v>
      </c>
      <c r="R387" s="153">
        <f>Q387*H387</f>
        <v>0.022</v>
      </c>
      <c r="S387" s="153">
        <v>0</v>
      </c>
      <c r="T387" s="154">
        <f>S387*H387</f>
        <v>0</v>
      </c>
      <c r="AR387" s="155" t="s">
        <v>303</v>
      </c>
      <c r="AT387" s="155" t="s">
        <v>208</v>
      </c>
      <c r="AU387" s="155" t="s">
        <v>83</v>
      </c>
      <c r="AY387" s="16" t="s">
        <v>136</v>
      </c>
      <c r="BE387" s="156">
        <f>IF(N387="základní",J387,0)</f>
        <v>0</v>
      </c>
      <c r="BF387" s="156">
        <f>IF(N387="snížená",J387,0)</f>
        <v>0</v>
      </c>
      <c r="BG387" s="156">
        <f>IF(N387="zákl. přenesená",J387,0)</f>
        <v>0</v>
      </c>
      <c r="BH387" s="156">
        <f>IF(N387="sníž. přenesená",J387,0)</f>
        <v>0</v>
      </c>
      <c r="BI387" s="156">
        <f>IF(N387="nulová",J387,0)</f>
        <v>0</v>
      </c>
      <c r="BJ387" s="16" t="s">
        <v>80</v>
      </c>
      <c r="BK387" s="156">
        <f>ROUND(I387*H387,2)</f>
        <v>0</v>
      </c>
      <c r="BL387" s="16" t="s">
        <v>221</v>
      </c>
      <c r="BM387" s="155" t="s">
        <v>695</v>
      </c>
    </row>
    <row r="388" spans="2:51" s="12" customFormat="1" ht="12">
      <c r="B388" s="157"/>
      <c r="D388" s="158" t="s">
        <v>145</v>
      </c>
      <c r="E388" s="159" t="s">
        <v>1</v>
      </c>
      <c r="F388" s="160" t="s">
        <v>696</v>
      </c>
      <c r="H388" s="161">
        <v>0.022</v>
      </c>
      <c r="I388" s="162"/>
      <c r="L388" s="157"/>
      <c r="M388" s="163"/>
      <c r="T388" s="164"/>
      <c r="AT388" s="159" t="s">
        <v>145</v>
      </c>
      <c r="AU388" s="159" t="s">
        <v>83</v>
      </c>
      <c r="AV388" s="12" t="s">
        <v>83</v>
      </c>
      <c r="AW388" s="12" t="s">
        <v>31</v>
      </c>
      <c r="AX388" s="12" t="s">
        <v>80</v>
      </c>
      <c r="AY388" s="159" t="s">
        <v>136</v>
      </c>
    </row>
    <row r="389" spans="2:65" s="1" customFormat="1" ht="24" customHeight="1">
      <c r="B389" s="143"/>
      <c r="C389" s="144" t="s">
        <v>697</v>
      </c>
      <c r="D389" s="144" t="s">
        <v>138</v>
      </c>
      <c r="E389" s="145" t="s">
        <v>698</v>
      </c>
      <c r="F389" s="146" t="s">
        <v>699</v>
      </c>
      <c r="G389" s="147" t="s">
        <v>141</v>
      </c>
      <c r="H389" s="148">
        <v>52.12</v>
      </c>
      <c r="I389" s="149"/>
      <c r="J389" s="150">
        <f>ROUND(I389*H389,2)</f>
        <v>0</v>
      </c>
      <c r="K389" s="146" t="s">
        <v>142</v>
      </c>
      <c r="L389" s="31"/>
      <c r="M389" s="151" t="s">
        <v>1</v>
      </c>
      <c r="N389" s="152" t="s">
        <v>40</v>
      </c>
      <c r="P389" s="153">
        <f>O389*H389</f>
        <v>0</v>
      </c>
      <c r="Q389" s="153">
        <v>3E-05</v>
      </c>
      <c r="R389" s="153">
        <f>Q389*H389</f>
        <v>0.0015636</v>
      </c>
      <c r="S389" s="153">
        <v>0</v>
      </c>
      <c r="T389" s="154">
        <f>S389*H389</f>
        <v>0</v>
      </c>
      <c r="AR389" s="155" t="s">
        <v>221</v>
      </c>
      <c r="AT389" s="155" t="s">
        <v>138</v>
      </c>
      <c r="AU389" s="155" t="s">
        <v>83</v>
      </c>
      <c r="AY389" s="16" t="s">
        <v>136</v>
      </c>
      <c r="BE389" s="156">
        <f>IF(N389="základní",J389,0)</f>
        <v>0</v>
      </c>
      <c r="BF389" s="156">
        <f>IF(N389="snížená",J389,0)</f>
        <v>0</v>
      </c>
      <c r="BG389" s="156">
        <f>IF(N389="zákl. přenesená",J389,0)</f>
        <v>0</v>
      </c>
      <c r="BH389" s="156">
        <f>IF(N389="sníž. přenesená",J389,0)</f>
        <v>0</v>
      </c>
      <c r="BI389" s="156">
        <f>IF(N389="nulová",J389,0)</f>
        <v>0</v>
      </c>
      <c r="BJ389" s="16" t="s">
        <v>80</v>
      </c>
      <c r="BK389" s="156">
        <f>ROUND(I389*H389,2)</f>
        <v>0</v>
      </c>
      <c r="BL389" s="16" t="s">
        <v>221</v>
      </c>
      <c r="BM389" s="155" t="s">
        <v>700</v>
      </c>
    </row>
    <row r="390" spans="2:51" s="12" customFormat="1" ht="12">
      <c r="B390" s="157"/>
      <c r="D390" s="158" t="s">
        <v>145</v>
      </c>
      <c r="E390" s="159" t="s">
        <v>1</v>
      </c>
      <c r="F390" s="160" t="s">
        <v>701</v>
      </c>
      <c r="H390" s="161">
        <v>52.12</v>
      </c>
      <c r="I390" s="162"/>
      <c r="L390" s="157"/>
      <c r="M390" s="163"/>
      <c r="T390" s="164"/>
      <c r="AT390" s="159" t="s">
        <v>145</v>
      </c>
      <c r="AU390" s="159" t="s">
        <v>83</v>
      </c>
      <c r="AV390" s="12" t="s">
        <v>83</v>
      </c>
      <c r="AW390" s="12" t="s">
        <v>31</v>
      </c>
      <c r="AX390" s="12" t="s">
        <v>80</v>
      </c>
      <c r="AY390" s="159" t="s">
        <v>136</v>
      </c>
    </row>
    <row r="391" spans="2:65" s="1" customFormat="1" ht="16.5" customHeight="1">
      <c r="B391" s="143"/>
      <c r="C391" s="178" t="s">
        <v>702</v>
      </c>
      <c r="D391" s="178" t="s">
        <v>208</v>
      </c>
      <c r="E391" s="179" t="s">
        <v>703</v>
      </c>
      <c r="F391" s="180" t="s">
        <v>704</v>
      </c>
      <c r="G391" s="181" t="s">
        <v>198</v>
      </c>
      <c r="H391" s="182">
        <v>0.078</v>
      </c>
      <c r="I391" s="183"/>
      <c r="J391" s="184">
        <f>ROUND(I391*H391,2)</f>
        <v>0</v>
      </c>
      <c r="K391" s="180" t="s">
        <v>142</v>
      </c>
      <c r="L391" s="185"/>
      <c r="M391" s="186" t="s">
        <v>1</v>
      </c>
      <c r="N391" s="187" t="s">
        <v>40</v>
      </c>
      <c r="P391" s="153">
        <f>O391*H391</f>
        <v>0</v>
      </c>
      <c r="Q391" s="153">
        <v>1</v>
      </c>
      <c r="R391" s="153">
        <f>Q391*H391</f>
        <v>0.078</v>
      </c>
      <c r="S391" s="153">
        <v>0</v>
      </c>
      <c r="T391" s="154">
        <f>S391*H391</f>
        <v>0</v>
      </c>
      <c r="AR391" s="155" t="s">
        <v>303</v>
      </c>
      <c r="AT391" s="155" t="s">
        <v>208</v>
      </c>
      <c r="AU391" s="155" t="s">
        <v>83</v>
      </c>
      <c r="AY391" s="16" t="s">
        <v>136</v>
      </c>
      <c r="BE391" s="156">
        <f>IF(N391="základní",J391,0)</f>
        <v>0</v>
      </c>
      <c r="BF391" s="156">
        <f>IF(N391="snížená",J391,0)</f>
        <v>0</v>
      </c>
      <c r="BG391" s="156">
        <f>IF(N391="zákl. přenesená",J391,0)</f>
        <v>0</v>
      </c>
      <c r="BH391" s="156">
        <f>IF(N391="sníž. přenesená",J391,0)</f>
        <v>0</v>
      </c>
      <c r="BI391" s="156">
        <f>IF(N391="nulová",J391,0)</f>
        <v>0</v>
      </c>
      <c r="BJ391" s="16" t="s">
        <v>80</v>
      </c>
      <c r="BK391" s="156">
        <f>ROUND(I391*H391,2)</f>
        <v>0</v>
      </c>
      <c r="BL391" s="16" t="s">
        <v>221</v>
      </c>
      <c r="BM391" s="155" t="s">
        <v>705</v>
      </c>
    </row>
    <row r="392" spans="2:51" s="12" customFormat="1" ht="12">
      <c r="B392" s="157"/>
      <c r="D392" s="158" t="s">
        <v>145</v>
      </c>
      <c r="F392" s="160" t="s">
        <v>706</v>
      </c>
      <c r="H392" s="161">
        <v>0.078</v>
      </c>
      <c r="I392" s="162"/>
      <c r="L392" s="157"/>
      <c r="M392" s="163"/>
      <c r="T392" s="164"/>
      <c r="AT392" s="159" t="s">
        <v>145</v>
      </c>
      <c r="AU392" s="159" t="s">
        <v>83</v>
      </c>
      <c r="AV392" s="12" t="s">
        <v>83</v>
      </c>
      <c r="AW392" s="12" t="s">
        <v>3</v>
      </c>
      <c r="AX392" s="12" t="s">
        <v>80</v>
      </c>
      <c r="AY392" s="159" t="s">
        <v>136</v>
      </c>
    </row>
    <row r="393" spans="2:65" s="1" customFormat="1" ht="24" customHeight="1">
      <c r="B393" s="143"/>
      <c r="C393" s="144" t="s">
        <v>707</v>
      </c>
      <c r="D393" s="144" t="s">
        <v>138</v>
      </c>
      <c r="E393" s="145" t="s">
        <v>698</v>
      </c>
      <c r="F393" s="146" t="s">
        <v>699</v>
      </c>
      <c r="G393" s="147" t="s">
        <v>141</v>
      </c>
      <c r="H393" s="148">
        <v>18.225</v>
      </c>
      <c r="I393" s="149"/>
      <c r="J393" s="150">
        <f>ROUND(I393*H393,2)</f>
        <v>0</v>
      </c>
      <c r="K393" s="146" t="s">
        <v>142</v>
      </c>
      <c r="L393" s="31"/>
      <c r="M393" s="151" t="s">
        <v>1</v>
      </c>
      <c r="N393" s="152" t="s">
        <v>40</v>
      </c>
      <c r="P393" s="153">
        <f>O393*H393</f>
        <v>0</v>
      </c>
      <c r="Q393" s="153">
        <v>3E-05</v>
      </c>
      <c r="R393" s="153">
        <f>Q393*H393</f>
        <v>0.00054675</v>
      </c>
      <c r="S393" s="153">
        <v>0</v>
      </c>
      <c r="T393" s="154">
        <f>S393*H393</f>
        <v>0</v>
      </c>
      <c r="AR393" s="155" t="s">
        <v>221</v>
      </c>
      <c r="AT393" s="155" t="s">
        <v>138</v>
      </c>
      <c r="AU393" s="155" t="s">
        <v>83</v>
      </c>
      <c r="AY393" s="16" t="s">
        <v>136</v>
      </c>
      <c r="BE393" s="156">
        <f>IF(N393="základní",J393,0)</f>
        <v>0</v>
      </c>
      <c r="BF393" s="156">
        <f>IF(N393="snížená",J393,0)</f>
        <v>0</v>
      </c>
      <c r="BG393" s="156">
        <f>IF(N393="zákl. přenesená",J393,0)</f>
        <v>0</v>
      </c>
      <c r="BH393" s="156">
        <f>IF(N393="sníž. přenesená",J393,0)</f>
        <v>0</v>
      </c>
      <c r="BI393" s="156">
        <f>IF(N393="nulová",J393,0)</f>
        <v>0</v>
      </c>
      <c r="BJ393" s="16" t="s">
        <v>80</v>
      </c>
      <c r="BK393" s="156">
        <f>ROUND(I393*H393,2)</f>
        <v>0</v>
      </c>
      <c r="BL393" s="16" t="s">
        <v>221</v>
      </c>
      <c r="BM393" s="155" t="s">
        <v>708</v>
      </c>
    </row>
    <row r="394" spans="2:51" s="12" customFormat="1" ht="12">
      <c r="B394" s="157"/>
      <c r="D394" s="158" t="s">
        <v>145</v>
      </c>
      <c r="E394" s="159" t="s">
        <v>1</v>
      </c>
      <c r="F394" s="160" t="s">
        <v>95</v>
      </c>
      <c r="H394" s="161">
        <v>18.225</v>
      </c>
      <c r="I394" s="162"/>
      <c r="L394" s="157"/>
      <c r="M394" s="163"/>
      <c r="T394" s="164"/>
      <c r="AT394" s="159" t="s">
        <v>145</v>
      </c>
      <c r="AU394" s="159" t="s">
        <v>83</v>
      </c>
      <c r="AV394" s="12" t="s">
        <v>83</v>
      </c>
      <c r="AW394" s="12" t="s">
        <v>31</v>
      </c>
      <c r="AX394" s="12" t="s">
        <v>80</v>
      </c>
      <c r="AY394" s="159" t="s">
        <v>136</v>
      </c>
    </row>
    <row r="395" spans="2:65" s="1" customFormat="1" ht="16.5" customHeight="1">
      <c r="B395" s="143"/>
      <c r="C395" s="178" t="s">
        <v>709</v>
      </c>
      <c r="D395" s="178" t="s">
        <v>208</v>
      </c>
      <c r="E395" s="179" t="s">
        <v>703</v>
      </c>
      <c r="F395" s="180" t="s">
        <v>704</v>
      </c>
      <c r="G395" s="181" t="s">
        <v>198</v>
      </c>
      <c r="H395" s="182">
        <v>0.027</v>
      </c>
      <c r="I395" s="183"/>
      <c r="J395" s="184">
        <f>ROUND(I395*H395,2)</f>
        <v>0</v>
      </c>
      <c r="K395" s="180" t="s">
        <v>142</v>
      </c>
      <c r="L395" s="185"/>
      <c r="M395" s="186" t="s">
        <v>1</v>
      </c>
      <c r="N395" s="187" t="s">
        <v>40</v>
      </c>
      <c r="P395" s="153">
        <f>O395*H395</f>
        <v>0</v>
      </c>
      <c r="Q395" s="153">
        <v>1</v>
      </c>
      <c r="R395" s="153">
        <f>Q395*H395</f>
        <v>0.027</v>
      </c>
      <c r="S395" s="153">
        <v>0</v>
      </c>
      <c r="T395" s="154">
        <f>S395*H395</f>
        <v>0</v>
      </c>
      <c r="AR395" s="155" t="s">
        <v>303</v>
      </c>
      <c r="AT395" s="155" t="s">
        <v>208</v>
      </c>
      <c r="AU395" s="155" t="s">
        <v>83</v>
      </c>
      <c r="AY395" s="16" t="s">
        <v>136</v>
      </c>
      <c r="BE395" s="156">
        <f>IF(N395="základní",J395,0)</f>
        <v>0</v>
      </c>
      <c r="BF395" s="156">
        <f>IF(N395="snížená",J395,0)</f>
        <v>0</v>
      </c>
      <c r="BG395" s="156">
        <f>IF(N395="zákl. přenesená",J395,0)</f>
        <v>0</v>
      </c>
      <c r="BH395" s="156">
        <f>IF(N395="sníž. přenesená",J395,0)</f>
        <v>0</v>
      </c>
      <c r="BI395" s="156">
        <f>IF(N395="nulová",J395,0)</f>
        <v>0</v>
      </c>
      <c r="BJ395" s="16" t="s">
        <v>80</v>
      </c>
      <c r="BK395" s="156">
        <f>ROUND(I395*H395,2)</f>
        <v>0</v>
      </c>
      <c r="BL395" s="16" t="s">
        <v>221</v>
      </c>
      <c r="BM395" s="155" t="s">
        <v>710</v>
      </c>
    </row>
    <row r="396" spans="2:51" s="12" customFormat="1" ht="12">
      <c r="B396" s="157"/>
      <c r="D396" s="158" t="s">
        <v>145</v>
      </c>
      <c r="F396" s="160" t="s">
        <v>711</v>
      </c>
      <c r="H396" s="161">
        <v>0.027</v>
      </c>
      <c r="I396" s="162"/>
      <c r="L396" s="157"/>
      <c r="M396" s="163"/>
      <c r="T396" s="164"/>
      <c r="AT396" s="159" t="s">
        <v>145</v>
      </c>
      <c r="AU396" s="159" t="s">
        <v>83</v>
      </c>
      <c r="AV396" s="12" t="s">
        <v>83</v>
      </c>
      <c r="AW396" s="12" t="s">
        <v>3</v>
      </c>
      <c r="AX396" s="12" t="s">
        <v>80</v>
      </c>
      <c r="AY396" s="159" t="s">
        <v>136</v>
      </c>
    </row>
    <row r="397" spans="2:65" s="1" customFormat="1" ht="24" customHeight="1">
      <c r="B397" s="143"/>
      <c r="C397" s="144" t="s">
        <v>712</v>
      </c>
      <c r="D397" s="144" t="s">
        <v>138</v>
      </c>
      <c r="E397" s="145" t="s">
        <v>713</v>
      </c>
      <c r="F397" s="146" t="s">
        <v>714</v>
      </c>
      <c r="G397" s="147" t="s">
        <v>141</v>
      </c>
      <c r="H397" s="148">
        <v>30</v>
      </c>
      <c r="I397" s="149"/>
      <c r="J397" s="150">
        <f>ROUND(I397*H397,2)</f>
        <v>0</v>
      </c>
      <c r="K397" s="146" t="s">
        <v>142</v>
      </c>
      <c r="L397" s="31"/>
      <c r="M397" s="151" t="s">
        <v>1</v>
      </c>
      <c r="N397" s="152" t="s">
        <v>40</v>
      </c>
      <c r="P397" s="153">
        <f>O397*H397</f>
        <v>0</v>
      </c>
      <c r="Q397" s="153">
        <v>0.00038</v>
      </c>
      <c r="R397" s="153">
        <f>Q397*H397</f>
        <v>0.0114</v>
      </c>
      <c r="S397" s="153">
        <v>0</v>
      </c>
      <c r="T397" s="154">
        <f>S397*H397</f>
        <v>0</v>
      </c>
      <c r="AR397" s="155" t="s">
        <v>221</v>
      </c>
      <c r="AT397" s="155" t="s">
        <v>138</v>
      </c>
      <c r="AU397" s="155" t="s">
        <v>83</v>
      </c>
      <c r="AY397" s="16" t="s">
        <v>136</v>
      </c>
      <c r="BE397" s="156">
        <f>IF(N397="základní",J397,0)</f>
        <v>0</v>
      </c>
      <c r="BF397" s="156">
        <f>IF(N397="snížená",J397,0)</f>
        <v>0</v>
      </c>
      <c r="BG397" s="156">
        <f>IF(N397="zákl. přenesená",J397,0)</f>
        <v>0</v>
      </c>
      <c r="BH397" s="156">
        <f>IF(N397="sníž. přenesená",J397,0)</f>
        <v>0</v>
      </c>
      <c r="BI397" s="156">
        <f>IF(N397="nulová",J397,0)</f>
        <v>0</v>
      </c>
      <c r="BJ397" s="16" t="s">
        <v>80</v>
      </c>
      <c r="BK397" s="156">
        <f>ROUND(I397*H397,2)</f>
        <v>0</v>
      </c>
      <c r="BL397" s="16" t="s">
        <v>221</v>
      </c>
      <c r="BM397" s="155" t="s">
        <v>715</v>
      </c>
    </row>
    <row r="398" spans="2:51" s="12" customFormat="1" ht="12">
      <c r="B398" s="157"/>
      <c r="D398" s="158" t="s">
        <v>145</v>
      </c>
      <c r="E398" s="159" t="s">
        <v>1</v>
      </c>
      <c r="F398" s="160" t="s">
        <v>716</v>
      </c>
      <c r="H398" s="161">
        <v>29.925</v>
      </c>
      <c r="I398" s="162"/>
      <c r="L398" s="157"/>
      <c r="M398" s="163"/>
      <c r="T398" s="164"/>
      <c r="AT398" s="159" t="s">
        <v>145</v>
      </c>
      <c r="AU398" s="159" t="s">
        <v>83</v>
      </c>
      <c r="AV398" s="12" t="s">
        <v>83</v>
      </c>
      <c r="AW398" s="12" t="s">
        <v>31</v>
      </c>
      <c r="AX398" s="12" t="s">
        <v>75</v>
      </c>
      <c r="AY398" s="159" t="s">
        <v>136</v>
      </c>
    </row>
    <row r="399" spans="2:51" s="12" customFormat="1" ht="12">
      <c r="B399" s="157"/>
      <c r="D399" s="158" t="s">
        <v>145</v>
      </c>
      <c r="E399" s="159" t="s">
        <v>1</v>
      </c>
      <c r="F399" s="160" t="s">
        <v>294</v>
      </c>
      <c r="H399" s="161">
        <v>30</v>
      </c>
      <c r="I399" s="162"/>
      <c r="L399" s="157"/>
      <c r="M399" s="163"/>
      <c r="T399" s="164"/>
      <c r="AT399" s="159" t="s">
        <v>145</v>
      </c>
      <c r="AU399" s="159" t="s">
        <v>83</v>
      </c>
      <c r="AV399" s="12" t="s">
        <v>83</v>
      </c>
      <c r="AW399" s="12" t="s">
        <v>31</v>
      </c>
      <c r="AX399" s="12" t="s">
        <v>80</v>
      </c>
      <c r="AY399" s="159" t="s">
        <v>136</v>
      </c>
    </row>
    <row r="400" spans="2:65" s="1" customFormat="1" ht="16.5" customHeight="1">
      <c r="B400" s="143"/>
      <c r="C400" s="178" t="s">
        <v>717</v>
      </c>
      <c r="D400" s="178" t="s">
        <v>208</v>
      </c>
      <c r="E400" s="179" t="s">
        <v>718</v>
      </c>
      <c r="F400" s="180" t="s">
        <v>719</v>
      </c>
      <c r="G400" s="181" t="s">
        <v>141</v>
      </c>
      <c r="H400" s="182">
        <v>34.5</v>
      </c>
      <c r="I400" s="183"/>
      <c r="J400" s="184">
        <f>ROUND(I400*H400,2)</f>
        <v>0</v>
      </c>
      <c r="K400" s="180" t="s">
        <v>142</v>
      </c>
      <c r="L400" s="185"/>
      <c r="M400" s="186" t="s">
        <v>1</v>
      </c>
      <c r="N400" s="187" t="s">
        <v>40</v>
      </c>
      <c r="P400" s="153">
        <f>O400*H400</f>
        <v>0</v>
      </c>
      <c r="Q400" s="153">
        <v>0.0053</v>
      </c>
      <c r="R400" s="153">
        <f>Q400*H400</f>
        <v>0.18285</v>
      </c>
      <c r="S400" s="153">
        <v>0</v>
      </c>
      <c r="T400" s="154">
        <f>S400*H400</f>
        <v>0</v>
      </c>
      <c r="AR400" s="155" t="s">
        <v>303</v>
      </c>
      <c r="AT400" s="155" t="s">
        <v>208</v>
      </c>
      <c r="AU400" s="155" t="s">
        <v>83</v>
      </c>
      <c r="AY400" s="16" t="s">
        <v>136</v>
      </c>
      <c r="BE400" s="156">
        <f>IF(N400="základní",J400,0)</f>
        <v>0</v>
      </c>
      <c r="BF400" s="156">
        <f>IF(N400="snížená",J400,0)</f>
        <v>0</v>
      </c>
      <c r="BG400" s="156">
        <f>IF(N400="zákl. přenesená",J400,0)</f>
        <v>0</v>
      </c>
      <c r="BH400" s="156">
        <f>IF(N400="sníž. přenesená",J400,0)</f>
        <v>0</v>
      </c>
      <c r="BI400" s="156">
        <f>IF(N400="nulová",J400,0)</f>
        <v>0</v>
      </c>
      <c r="BJ400" s="16" t="s">
        <v>80</v>
      </c>
      <c r="BK400" s="156">
        <f>ROUND(I400*H400,2)</f>
        <v>0</v>
      </c>
      <c r="BL400" s="16" t="s">
        <v>221</v>
      </c>
      <c r="BM400" s="155" t="s">
        <v>720</v>
      </c>
    </row>
    <row r="401" spans="2:51" s="12" customFormat="1" ht="12">
      <c r="B401" s="157"/>
      <c r="D401" s="158" t="s">
        <v>145</v>
      </c>
      <c r="F401" s="160" t="s">
        <v>721</v>
      </c>
      <c r="H401" s="161">
        <v>34.5</v>
      </c>
      <c r="I401" s="162"/>
      <c r="L401" s="157"/>
      <c r="M401" s="163"/>
      <c r="T401" s="164"/>
      <c r="AT401" s="159" t="s">
        <v>145</v>
      </c>
      <c r="AU401" s="159" t="s">
        <v>83</v>
      </c>
      <c r="AV401" s="12" t="s">
        <v>83</v>
      </c>
      <c r="AW401" s="12" t="s">
        <v>3</v>
      </c>
      <c r="AX401" s="12" t="s">
        <v>80</v>
      </c>
      <c r="AY401" s="159" t="s">
        <v>136</v>
      </c>
    </row>
    <row r="402" spans="2:65" s="1" customFormat="1" ht="24" customHeight="1">
      <c r="B402" s="143"/>
      <c r="C402" s="144" t="s">
        <v>722</v>
      </c>
      <c r="D402" s="144" t="s">
        <v>138</v>
      </c>
      <c r="E402" s="145" t="s">
        <v>723</v>
      </c>
      <c r="F402" s="146" t="s">
        <v>724</v>
      </c>
      <c r="G402" s="147" t="s">
        <v>141</v>
      </c>
      <c r="H402" s="148">
        <v>26.06</v>
      </c>
      <c r="I402" s="149"/>
      <c r="J402" s="150">
        <f>ROUND(I402*H402,2)</f>
        <v>0</v>
      </c>
      <c r="K402" s="146" t="s">
        <v>142</v>
      </c>
      <c r="L402" s="31"/>
      <c r="M402" s="151" t="s">
        <v>1</v>
      </c>
      <c r="N402" s="152" t="s">
        <v>40</v>
      </c>
      <c r="P402" s="153">
        <f>O402*H402</f>
        <v>0</v>
      </c>
      <c r="Q402" s="153">
        <v>0</v>
      </c>
      <c r="R402" s="153">
        <f>Q402*H402</f>
        <v>0</v>
      </c>
      <c r="S402" s="153">
        <v>0</v>
      </c>
      <c r="T402" s="154">
        <f>S402*H402</f>
        <v>0</v>
      </c>
      <c r="AR402" s="155" t="s">
        <v>221</v>
      </c>
      <c r="AT402" s="155" t="s">
        <v>138</v>
      </c>
      <c r="AU402" s="155" t="s">
        <v>83</v>
      </c>
      <c r="AY402" s="16" t="s">
        <v>136</v>
      </c>
      <c r="BE402" s="156">
        <f>IF(N402="základní",J402,0)</f>
        <v>0</v>
      </c>
      <c r="BF402" s="156">
        <f>IF(N402="snížená",J402,0)</f>
        <v>0</v>
      </c>
      <c r="BG402" s="156">
        <f>IF(N402="zákl. přenesená",J402,0)</f>
        <v>0</v>
      </c>
      <c r="BH402" s="156">
        <f>IF(N402="sníž. přenesená",J402,0)</f>
        <v>0</v>
      </c>
      <c r="BI402" s="156">
        <f>IF(N402="nulová",J402,0)</f>
        <v>0</v>
      </c>
      <c r="BJ402" s="16" t="s">
        <v>80</v>
      </c>
      <c r="BK402" s="156">
        <f>ROUND(I402*H402,2)</f>
        <v>0</v>
      </c>
      <c r="BL402" s="16" t="s">
        <v>221</v>
      </c>
      <c r="BM402" s="155" t="s">
        <v>725</v>
      </c>
    </row>
    <row r="403" spans="2:51" s="12" customFormat="1" ht="12">
      <c r="B403" s="157"/>
      <c r="D403" s="158" t="s">
        <v>145</v>
      </c>
      <c r="E403" s="159" t="s">
        <v>1</v>
      </c>
      <c r="F403" s="160" t="s">
        <v>93</v>
      </c>
      <c r="H403" s="161">
        <v>26.06</v>
      </c>
      <c r="I403" s="162"/>
      <c r="L403" s="157"/>
      <c r="M403" s="163"/>
      <c r="T403" s="164"/>
      <c r="AT403" s="159" t="s">
        <v>145</v>
      </c>
      <c r="AU403" s="159" t="s">
        <v>83</v>
      </c>
      <c r="AV403" s="12" t="s">
        <v>83</v>
      </c>
      <c r="AW403" s="12" t="s">
        <v>31</v>
      </c>
      <c r="AX403" s="12" t="s">
        <v>80</v>
      </c>
      <c r="AY403" s="159" t="s">
        <v>136</v>
      </c>
    </row>
    <row r="404" spans="2:65" s="1" customFormat="1" ht="16.5" customHeight="1">
      <c r="B404" s="143"/>
      <c r="C404" s="178" t="s">
        <v>726</v>
      </c>
      <c r="D404" s="178" t="s">
        <v>208</v>
      </c>
      <c r="E404" s="179" t="s">
        <v>727</v>
      </c>
      <c r="F404" s="180" t="s">
        <v>728</v>
      </c>
      <c r="G404" s="181" t="s">
        <v>141</v>
      </c>
      <c r="H404" s="182">
        <v>31.272</v>
      </c>
      <c r="I404" s="183"/>
      <c r="J404" s="184">
        <f>ROUND(I404*H404,2)</f>
        <v>0</v>
      </c>
      <c r="K404" s="180" t="s">
        <v>142</v>
      </c>
      <c r="L404" s="185"/>
      <c r="M404" s="186" t="s">
        <v>1</v>
      </c>
      <c r="N404" s="187" t="s">
        <v>40</v>
      </c>
      <c r="P404" s="153">
        <f>O404*H404</f>
        <v>0</v>
      </c>
      <c r="Q404" s="153">
        <v>0.00025</v>
      </c>
      <c r="R404" s="153">
        <f>Q404*H404</f>
        <v>0.007818</v>
      </c>
      <c r="S404" s="153">
        <v>0</v>
      </c>
      <c r="T404" s="154">
        <f>S404*H404</f>
        <v>0</v>
      </c>
      <c r="AR404" s="155" t="s">
        <v>303</v>
      </c>
      <c r="AT404" s="155" t="s">
        <v>208</v>
      </c>
      <c r="AU404" s="155" t="s">
        <v>83</v>
      </c>
      <c r="AY404" s="16" t="s">
        <v>136</v>
      </c>
      <c r="BE404" s="156">
        <f>IF(N404="základní",J404,0)</f>
        <v>0</v>
      </c>
      <c r="BF404" s="156">
        <f>IF(N404="snížená",J404,0)</f>
        <v>0</v>
      </c>
      <c r="BG404" s="156">
        <f>IF(N404="zákl. přenesená",J404,0)</f>
        <v>0</v>
      </c>
      <c r="BH404" s="156">
        <f>IF(N404="sníž. přenesená",J404,0)</f>
        <v>0</v>
      </c>
      <c r="BI404" s="156">
        <f>IF(N404="nulová",J404,0)</f>
        <v>0</v>
      </c>
      <c r="BJ404" s="16" t="s">
        <v>80</v>
      </c>
      <c r="BK404" s="156">
        <f>ROUND(I404*H404,2)</f>
        <v>0</v>
      </c>
      <c r="BL404" s="16" t="s">
        <v>221</v>
      </c>
      <c r="BM404" s="155" t="s">
        <v>729</v>
      </c>
    </row>
    <row r="405" spans="2:65" s="1" customFormat="1" ht="24" customHeight="1">
      <c r="B405" s="143"/>
      <c r="C405" s="144" t="s">
        <v>730</v>
      </c>
      <c r="D405" s="144" t="s">
        <v>138</v>
      </c>
      <c r="E405" s="145" t="s">
        <v>731</v>
      </c>
      <c r="F405" s="146" t="s">
        <v>732</v>
      </c>
      <c r="G405" s="147" t="s">
        <v>773</v>
      </c>
      <c r="H405" s="188">
        <v>1</v>
      </c>
      <c r="I405" s="149"/>
      <c r="J405" s="150">
        <f>ROUND(I405*H405,2)</f>
        <v>0</v>
      </c>
      <c r="K405" s="146" t="s">
        <v>142</v>
      </c>
      <c r="L405" s="31"/>
      <c r="M405" s="151" t="s">
        <v>1</v>
      </c>
      <c r="N405" s="152" t="s">
        <v>40</v>
      </c>
      <c r="P405" s="153">
        <f>O405*H405</f>
        <v>0</v>
      </c>
      <c r="Q405" s="153">
        <v>0</v>
      </c>
      <c r="R405" s="153">
        <f>Q405*H405</f>
        <v>0</v>
      </c>
      <c r="S405" s="153">
        <v>0</v>
      </c>
      <c r="T405" s="154">
        <f>S405*H405</f>
        <v>0</v>
      </c>
      <c r="AR405" s="155" t="s">
        <v>221</v>
      </c>
      <c r="AT405" s="155" t="s">
        <v>138</v>
      </c>
      <c r="AU405" s="155" t="s">
        <v>83</v>
      </c>
      <c r="AY405" s="16" t="s">
        <v>136</v>
      </c>
      <c r="BE405" s="156">
        <f>IF(N405="základní",J405,0)</f>
        <v>0</v>
      </c>
      <c r="BF405" s="156">
        <f>IF(N405="snížená",J405,0)</f>
        <v>0</v>
      </c>
      <c r="BG405" s="156">
        <f>IF(N405="zákl. přenesená",J405,0)</f>
        <v>0</v>
      </c>
      <c r="BH405" s="156">
        <f>IF(N405="sníž. přenesená",J405,0)</f>
        <v>0</v>
      </c>
      <c r="BI405" s="156">
        <f>IF(N405="nulová",J405,0)</f>
        <v>0</v>
      </c>
      <c r="BJ405" s="16" t="s">
        <v>80</v>
      </c>
      <c r="BK405" s="156">
        <f>ROUND(I405*H405,2)</f>
        <v>0</v>
      </c>
      <c r="BL405" s="16" t="s">
        <v>221</v>
      </c>
      <c r="BM405" s="155" t="s">
        <v>733</v>
      </c>
    </row>
    <row r="406" spans="2:63" s="11" customFormat="1" ht="22.9" customHeight="1">
      <c r="B406" s="131"/>
      <c r="D406" s="132" t="s">
        <v>74</v>
      </c>
      <c r="E406" s="141" t="s">
        <v>734</v>
      </c>
      <c r="F406" s="141" t="s">
        <v>735</v>
      </c>
      <c r="I406" s="134"/>
      <c r="J406" s="142">
        <f>BK406</f>
        <v>0</v>
      </c>
      <c r="L406" s="131"/>
      <c r="M406" s="136"/>
      <c r="P406" s="137">
        <f>SUM(P407:P408)</f>
        <v>0</v>
      </c>
      <c r="R406" s="137">
        <f>SUM(R407:R408)</f>
        <v>0.009396</v>
      </c>
      <c r="T406" s="138">
        <f>SUM(T407:T408)</f>
        <v>0</v>
      </c>
      <c r="AR406" s="132" t="s">
        <v>83</v>
      </c>
      <c r="AT406" s="139" t="s">
        <v>74</v>
      </c>
      <c r="AU406" s="139" t="s">
        <v>80</v>
      </c>
      <c r="AY406" s="132" t="s">
        <v>136</v>
      </c>
      <c r="BK406" s="140">
        <f>SUM(BK407:BK408)</f>
        <v>0</v>
      </c>
    </row>
    <row r="407" spans="2:65" s="1" customFormat="1" ht="16.5" customHeight="1">
      <c r="B407" s="143"/>
      <c r="C407" s="144" t="s">
        <v>736</v>
      </c>
      <c r="D407" s="144" t="s">
        <v>138</v>
      </c>
      <c r="E407" s="145" t="s">
        <v>737</v>
      </c>
      <c r="F407" s="146" t="s">
        <v>738</v>
      </c>
      <c r="G407" s="147" t="s">
        <v>254</v>
      </c>
      <c r="H407" s="148">
        <v>8.1</v>
      </c>
      <c r="I407" s="149"/>
      <c r="J407" s="150">
        <f>ROUND(I407*H407,2)</f>
        <v>0</v>
      </c>
      <c r="K407" s="146" t="s">
        <v>142</v>
      </c>
      <c r="L407" s="31"/>
      <c r="M407" s="151" t="s">
        <v>1</v>
      </c>
      <c r="N407" s="152" t="s">
        <v>40</v>
      </c>
      <c r="P407" s="153">
        <f>O407*H407</f>
        <v>0</v>
      </c>
      <c r="Q407" s="153">
        <v>0.00116</v>
      </c>
      <c r="R407" s="153">
        <f>Q407*H407</f>
        <v>0.009396</v>
      </c>
      <c r="S407" s="153">
        <v>0</v>
      </c>
      <c r="T407" s="154">
        <f>S407*H407</f>
        <v>0</v>
      </c>
      <c r="AR407" s="155" t="s">
        <v>221</v>
      </c>
      <c r="AT407" s="155" t="s">
        <v>138</v>
      </c>
      <c r="AU407" s="155" t="s">
        <v>83</v>
      </c>
      <c r="AY407" s="16" t="s">
        <v>136</v>
      </c>
      <c r="BE407" s="156">
        <f>IF(N407="základní",J407,0)</f>
        <v>0</v>
      </c>
      <c r="BF407" s="156">
        <f>IF(N407="snížená",J407,0)</f>
        <v>0</v>
      </c>
      <c r="BG407" s="156">
        <f>IF(N407="zákl. přenesená",J407,0)</f>
        <v>0</v>
      </c>
      <c r="BH407" s="156">
        <f>IF(N407="sníž. přenesená",J407,0)</f>
        <v>0</v>
      </c>
      <c r="BI407" s="156">
        <f>IF(N407="nulová",J407,0)</f>
        <v>0</v>
      </c>
      <c r="BJ407" s="16" t="s">
        <v>80</v>
      </c>
      <c r="BK407" s="156">
        <f>ROUND(I407*H407,2)</f>
        <v>0</v>
      </c>
      <c r="BL407" s="16" t="s">
        <v>221</v>
      </c>
      <c r="BM407" s="155" t="s">
        <v>739</v>
      </c>
    </row>
    <row r="408" spans="2:51" s="12" customFormat="1" ht="12">
      <c r="B408" s="157"/>
      <c r="D408" s="158" t="s">
        <v>145</v>
      </c>
      <c r="E408" s="159" t="s">
        <v>1</v>
      </c>
      <c r="F408" s="160" t="s">
        <v>740</v>
      </c>
      <c r="H408" s="161">
        <v>8.1</v>
      </c>
      <c r="I408" s="162"/>
      <c r="L408" s="157"/>
      <c r="M408" s="163"/>
      <c r="T408" s="164"/>
      <c r="AT408" s="159" t="s">
        <v>145</v>
      </c>
      <c r="AU408" s="159" t="s">
        <v>83</v>
      </c>
      <c r="AV408" s="12" t="s">
        <v>83</v>
      </c>
      <c r="AW408" s="12" t="s">
        <v>31</v>
      </c>
      <c r="AX408" s="12" t="s">
        <v>80</v>
      </c>
      <c r="AY408" s="159" t="s">
        <v>136</v>
      </c>
    </row>
    <row r="409" spans="2:63" s="11" customFormat="1" ht="22.9" customHeight="1">
      <c r="B409" s="131"/>
      <c r="D409" s="132" t="s">
        <v>74</v>
      </c>
      <c r="E409" s="141" t="s">
        <v>741</v>
      </c>
      <c r="F409" s="141" t="s">
        <v>742</v>
      </c>
      <c r="I409" s="134"/>
      <c r="J409" s="142">
        <f>BK409</f>
        <v>0</v>
      </c>
      <c r="L409" s="131"/>
      <c r="M409" s="136"/>
      <c r="P409" s="137">
        <f>SUM(P410:P412)</f>
        <v>0</v>
      </c>
      <c r="R409" s="137">
        <f>SUM(R410:R412)</f>
        <v>0.00021600000000000002</v>
      </c>
      <c r="T409" s="138">
        <f>SUM(T410:T412)</f>
        <v>0</v>
      </c>
      <c r="AR409" s="132" t="s">
        <v>83</v>
      </c>
      <c r="AT409" s="139" t="s">
        <v>74</v>
      </c>
      <c r="AU409" s="139" t="s">
        <v>80</v>
      </c>
      <c r="AY409" s="132" t="s">
        <v>136</v>
      </c>
      <c r="BK409" s="140">
        <f>SUM(BK410:BK412)</f>
        <v>0</v>
      </c>
    </row>
    <row r="410" spans="2:65" s="1" customFormat="1" ht="16.5" customHeight="1">
      <c r="B410" s="143"/>
      <c r="C410" s="144" t="s">
        <v>743</v>
      </c>
      <c r="D410" s="144" t="s">
        <v>138</v>
      </c>
      <c r="E410" s="145" t="s">
        <v>744</v>
      </c>
      <c r="F410" s="146" t="s">
        <v>745</v>
      </c>
      <c r="G410" s="147" t="s">
        <v>224</v>
      </c>
      <c r="H410" s="148">
        <v>15.26</v>
      </c>
      <c r="I410" s="149"/>
      <c r="J410" s="150">
        <f>ROUND(I410*H410,2)</f>
        <v>0</v>
      </c>
      <c r="K410" s="146" t="s">
        <v>1</v>
      </c>
      <c r="L410" s="31"/>
      <c r="M410" s="151" t="s">
        <v>1</v>
      </c>
      <c r="N410" s="152" t="s">
        <v>40</v>
      </c>
      <c r="P410" s="153">
        <f>O410*H410</f>
        <v>0</v>
      </c>
      <c r="Q410" s="153">
        <v>0</v>
      </c>
      <c r="R410" s="153">
        <f>Q410*H410</f>
        <v>0</v>
      </c>
      <c r="S410" s="153">
        <v>0</v>
      </c>
      <c r="T410" s="154">
        <f>S410*H410</f>
        <v>0</v>
      </c>
      <c r="AR410" s="155" t="s">
        <v>221</v>
      </c>
      <c r="AT410" s="155" t="s">
        <v>138</v>
      </c>
      <c r="AU410" s="155" t="s">
        <v>83</v>
      </c>
      <c r="AY410" s="16" t="s">
        <v>136</v>
      </c>
      <c r="BE410" s="156">
        <f>IF(N410="základní",J410,0)</f>
        <v>0</v>
      </c>
      <c r="BF410" s="156">
        <f>IF(N410="snížená",J410,0)</f>
        <v>0</v>
      </c>
      <c r="BG410" s="156">
        <f>IF(N410="zákl. přenesená",J410,0)</f>
        <v>0</v>
      </c>
      <c r="BH410" s="156">
        <f>IF(N410="sníž. přenesená",J410,0)</f>
        <v>0</v>
      </c>
      <c r="BI410" s="156">
        <f>IF(N410="nulová",J410,0)</f>
        <v>0</v>
      </c>
      <c r="BJ410" s="16" t="s">
        <v>80</v>
      </c>
      <c r="BK410" s="156">
        <f>ROUND(I410*H410,2)</f>
        <v>0</v>
      </c>
      <c r="BL410" s="16" t="s">
        <v>221</v>
      </c>
      <c r="BM410" s="155" t="s">
        <v>746</v>
      </c>
    </row>
    <row r="411" spans="2:65" s="1" customFormat="1" ht="16.5" customHeight="1">
      <c r="B411" s="143"/>
      <c r="C411" s="144" t="s">
        <v>747</v>
      </c>
      <c r="D411" s="144" t="s">
        <v>138</v>
      </c>
      <c r="E411" s="145" t="s">
        <v>748</v>
      </c>
      <c r="F411" s="146" t="s">
        <v>749</v>
      </c>
      <c r="G411" s="147" t="s">
        <v>254</v>
      </c>
      <c r="H411" s="148">
        <v>0.9</v>
      </c>
      <c r="I411" s="149"/>
      <c r="J411" s="150">
        <f>ROUND(I411*H411,2)</f>
        <v>0</v>
      </c>
      <c r="K411" s="146" t="s">
        <v>1</v>
      </c>
      <c r="L411" s="31"/>
      <c r="M411" s="151" t="s">
        <v>1</v>
      </c>
      <c r="N411" s="152" t="s">
        <v>40</v>
      </c>
      <c r="P411" s="153">
        <f>O411*H411</f>
        <v>0</v>
      </c>
      <c r="Q411" s="153">
        <v>0.00024</v>
      </c>
      <c r="R411" s="153">
        <f>Q411*H411</f>
        <v>0.00021600000000000002</v>
      </c>
      <c r="S411" s="153">
        <v>0</v>
      </c>
      <c r="T411" s="154">
        <f>S411*H411</f>
        <v>0</v>
      </c>
      <c r="AR411" s="155" t="s">
        <v>221</v>
      </c>
      <c r="AT411" s="155" t="s">
        <v>138</v>
      </c>
      <c r="AU411" s="155" t="s">
        <v>83</v>
      </c>
      <c r="AY411" s="16" t="s">
        <v>136</v>
      </c>
      <c r="BE411" s="156">
        <f>IF(N411="základní",J411,0)</f>
        <v>0</v>
      </c>
      <c r="BF411" s="156">
        <f>IF(N411="snížená",J411,0)</f>
        <v>0</v>
      </c>
      <c r="BG411" s="156">
        <f>IF(N411="zákl. přenesená",J411,0)</f>
        <v>0</v>
      </c>
      <c r="BH411" s="156">
        <f>IF(N411="sníž. přenesená",J411,0)</f>
        <v>0</v>
      </c>
      <c r="BI411" s="156">
        <f>IF(N411="nulová",J411,0)</f>
        <v>0</v>
      </c>
      <c r="BJ411" s="16" t="s">
        <v>80</v>
      </c>
      <c r="BK411" s="156">
        <f>ROUND(I411*H411,2)</f>
        <v>0</v>
      </c>
      <c r="BL411" s="16" t="s">
        <v>221</v>
      </c>
      <c r="BM411" s="155" t="s">
        <v>750</v>
      </c>
    </row>
    <row r="412" spans="2:65" s="1" customFormat="1" ht="24" customHeight="1">
      <c r="B412" s="143"/>
      <c r="C412" s="144" t="s">
        <v>751</v>
      </c>
      <c r="D412" s="144" t="s">
        <v>138</v>
      </c>
      <c r="E412" s="145" t="s">
        <v>752</v>
      </c>
      <c r="F412" s="146" t="s">
        <v>753</v>
      </c>
      <c r="G412" s="147" t="s">
        <v>773</v>
      </c>
      <c r="H412" s="188">
        <v>1</v>
      </c>
      <c r="I412" s="149"/>
      <c r="J412" s="150">
        <f>ROUND(I412*H412,2)</f>
        <v>0</v>
      </c>
      <c r="K412" s="146" t="s">
        <v>142</v>
      </c>
      <c r="L412" s="31"/>
      <c r="M412" s="151" t="s">
        <v>1</v>
      </c>
      <c r="N412" s="152" t="s">
        <v>40</v>
      </c>
      <c r="P412" s="153">
        <f>O412*H412</f>
        <v>0</v>
      </c>
      <c r="Q412" s="153">
        <v>0</v>
      </c>
      <c r="R412" s="153">
        <f>Q412*H412</f>
        <v>0</v>
      </c>
      <c r="S412" s="153">
        <v>0</v>
      </c>
      <c r="T412" s="154">
        <f>S412*H412</f>
        <v>0</v>
      </c>
      <c r="AR412" s="155" t="s">
        <v>221</v>
      </c>
      <c r="AT412" s="155" t="s">
        <v>138</v>
      </c>
      <c r="AU412" s="155" t="s">
        <v>83</v>
      </c>
      <c r="AY412" s="16" t="s">
        <v>136</v>
      </c>
      <c r="BE412" s="156">
        <f>IF(N412="základní",J412,0)</f>
        <v>0</v>
      </c>
      <c r="BF412" s="156">
        <f>IF(N412="snížená",J412,0)</f>
        <v>0</v>
      </c>
      <c r="BG412" s="156">
        <f>IF(N412="zákl. přenesená",J412,0)</f>
        <v>0</v>
      </c>
      <c r="BH412" s="156">
        <f>IF(N412="sníž. přenesená",J412,0)</f>
        <v>0</v>
      </c>
      <c r="BI412" s="156">
        <f>IF(N412="nulová",J412,0)</f>
        <v>0</v>
      </c>
      <c r="BJ412" s="16" t="s">
        <v>80</v>
      </c>
      <c r="BK412" s="156">
        <f>ROUND(I412*H412,2)</f>
        <v>0</v>
      </c>
      <c r="BL412" s="16" t="s">
        <v>221</v>
      </c>
      <c r="BM412" s="155" t="s">
        <v>754</v>
      </c>
    </row>
    <row r="413" spans="2:63" s="11" customFormat="1" ht="22.9" customHeight="1">
      <c r="B413" s="131"/>
      <c r="D413" s="132" t="s">
        <v>74</v>
      </c>
      <c r="E413" s="141" t="s">
        <v>755</v>
      </c>
      <c r="F413" s="141" t="s">
        <v>756</v>
      </c>
      <c r="I413" s="134"/>
      <c r="J413" s="142">
        <f>BK413</f>
        <v>0</v>
      </c>
      <c r="L413" s="131"/>
      <c r="M413" s="136"/>
      <c r="P413" s="137">
        <f>SUM(P414:P415)</f>
        <v>0</v>
      </c>
      <c r="R413" s="137">
        <f>SUM(R414:R415)</f>
        <v>0.934329</v>
      </c>
      <c r="T413" s="138">
        <f>SUM(T414:T415)</f>
        <v>0.934329</v>
      </c>
      <c r="AR413" s="132" t="s">
        <v>83</v>
      </c>
      <c r="AT413" s="139" t="s">
        <v>74</v>
      </c>
      <c r="AU413" s="139" t="s">
        <v>80</v>
      </c>
      <c r="AY413" s="132" t="s">
        <v>136</v>
      </c>
      <c r="BK413" s="140">
        <f>SUM(BK414:BK415)</f>
        <v>0</v>
      </c>
    </row>
    <row r="414" spans="2:65" s="1" customFormat="1" ht="24" customHeight="1">
      <c r="B414" s="143"/>
      <c r="C414" s="144" t="s">
        <v>757</v>
      </c>
      <c r="D414" s="144" t="s">
        <v>138</v>
      </c>
      <c r="E414" s="145" t="s">
        <v>758</v>
      </c>
      <c r="F414" s="146" t="s">
        <v>759</v>
      </c>
      <c r="G414" s="147" t="s">
        <v>141</v>
      </c>
      <c r="H414" s="148">
        <v>40.623</v>
      </c>
      <c r="I414" s="149"/>
      <c r="J414" s="150">
        <f>ROUND(I414*H414,2)</f>
        <v>0</v>
      </c>
      <c r="K414" s="146" t="s">
        <v>142</v>
      </c>
      <c r="L414" s="31"/>
      <c r="M414" s="151" t="s">
        <v>1</v>
      </c>
      <c r="N414" s="152" t="s">
        <v>40</v>
      </c>
      <c r="P414" s="153">
        <f>O414*H414</f>
        <v>0</v>
      </c>
      <c r="Q414" s="153">
        <v>0.023</v>
      </c>
      <c r="R414" s="153">
        <f>Q414*H414</f>
        <v>0.934329</v>
      </c>
      <c r="S414" s="153">
        <v>0.023</v>
      </c>
      <c r="T414" s="154">
        <f>S414*H414</f>
        <v>0.934329</v>
      </c>
      <c r="AR414" s="155" t="s">
        <v>221</v>
      </c>
      <c r="AT414" s="155" t="s">
        <v>138</v>
      </c>
      <c r="AU414" s="155" t="s">
        <v>83</v>
      </c>
      <c r="AY414" s="16" t="s">
        <v>136</v>
      </c>
      <c r="BE414" s="156">
        <f>IF(N414="základní",J414,0)</f>
        <v>0</v>
      </c>
      <c r="BF414" s="156">
        <f>IF(N414="snížená",J414,0)</f>
        <v>0</v>
      </c>
      <c r="BG414" s="156">
        <f>IF(N414="zákl. přenesená",J414,0)</f>
        <v>0</v>
      </c>
      <c r="BH414" s="156">
        <f>IF(N414="sníž. přenesená",J414,0)</f>
        <v>0</v>
      </c>
      <c r="BI414" s="156">
        <f>IF(N414="nulová",J414,0)</f>
        <v>0</v>
      </c>
      <c r="BJ414" s="16" t="s">
        <v>80</v>
      </c>
      <c r="BK414" s="156">
        <f>ROUND(I414*H414,2)</f>
        <v>0</v>
      </c>
      <c r="BL414" s="16" t="s">
        <v>221</v>
      </c>
      <c r="BM414" s="155" t="s">
        <v>760</v>
      </c>
    </row>
    <row r="415" spans="2:51" s="12" customFormat="1" ht="12">
      <c r="B415" s="157"/>
      <c r="D415" s="158" t="s">
        <v>145</v>
      </c>
      <c r="E415" s="159" t="s">
        <v>1</v>
      </c>
      <c r="F415" s="160" t="s">
        <v>761</v>
      </c>
      <c r="H415" s="161">
        <v>40.623</v>
      </c>
      <c r="I415" s="162"/>
      <c r="L415" s="157"/>
      <c r="M415" s="163"/>
      <c r="T415" s="164"/>
      <c r="AT415" s="159" t="s">
        <v>145</v>
      </c>
      <c r="AU415" s="159" t="s">
        <v>83</v>
      </c>
      <c r="AV415" s="12" t="s">
        <v>83</v>
      </c>
      <c r="AW415" s="12" t="s">
        <v>31</v>
      </c>
      <c r="AX415" s="12" t="s">
        <v>80</v>
      </c>
      <c r="AY415" s="159" t="s">
        <v>136</v>
      </c>
    </row>
    <row r="416" spans="2:63" s="11" customFormat="1" ht="25.9" customHeight="1">
      <c r="B416" s="131"/>
      <c r="D416" s="132" t="s">
        <v>74</v>
      </c>
      <c r="E416" s="133" t="s">
        <v>762</v>
      </c>
      <c r="F416" s="133" t="s">
        <v>763</v>
      </c>
      <c r="I416" s="134"/>
      <c r="J416" s="135">
        <f>BK416</f>
        <v>0</v>
      </c>
      <c r="L416" s="131"/>
      <c r="M416" s="136"/>
      <c r="P416" s="137">
        <f>P417+P422+P424</f>
        <v>0</v>
      </c>
      <c r="R416" s="137">
        <f>R417+R422+R424</f>
        <v>0</v>
      </c>
      <c r="T416" s="138">
        <f>T417+T422+T424</f>
        <v>0</v>
      </c>
      <c r="AR416" s="132" t="s">
        <v>165</v>
      </c>
      <c r="AT416" s="139" t="s">
        <v>74</v>
      </c>
      <c r="AU416" s="139" t="s">
        <v>75</v>
      </c>
      <c r="AY416" s="132" t="s">
        <v>136</v>
      </c>
      <c r="BK416" s="140">
        <f>BK417+BK422+BK424</f>
        <v>0</v>
      </c>
    </row>
    <row r="417" spans="2:63" s="11" customFormat="1" ht="22.9" customHeight="1">
      <c r="B417" s="131"/>
      <c r="D417" s="132" t="s">
        <v>74</v>
      </c>
      <c r="E417" s="141" t="s">
        <v>764</v>
      </c>
      <c r="F417" s="141" t="s">
        <v>765</v>
      </c>
      <c r="I417" s="134"/>
      <c r="J417" s="142">
        <f>BK417</f>
        <v>0</v>
      </c>
      <c r="L417" s="131"/>
      <c r="M417" s="136"/>
      <c r="P417" s="137">
        <f>SUM(P418:P421)</f>
        <v>0</v>
      </c>
      <c r="R417" s="137">
        <f>SUM(R418:R421)</f>
        <v>0</v>
      </c>
      <c r="T417" s="138">
        <f>SUM(T418:T421)</f>
        <v>0</v>
      </c>
      <c r="AR417" s="132" t="s">
        <v>165</v>
      </c>
      <c r="AT417" s="139" t="s">
        <v>74</v>
      </c>
      <c r="AU417" s="139" t="s">
        <v>80</v>
      </c>
      <c r="AY417" s="132" t="s">
        <v>136</v>
      </c>
      <c r="BK417" s="140">
        <f>SUM(BK418:BK421)</f>
        <v>0</v>
      </c>
    </row>
    <row r="418" spans="2:65" s="1" customFormat="1" ht="24" customHeight="1">
      <c r="B418" s="143"/>
      <c r="C418" s="144" t="s">
        <v>766</v>
      </c>
      <c r="D418" s="144" t="s">
        <v>138</v>
      </c>
      <c r="E418" s="145" t="s">
        <v>767</v>
      </c>
      <c r="F418" s="146" t="s">
        <v>798</v>
      </c>
      <c r="G418" s="147" t="s">
        <v>773</v>
      </c>
      <c r="H418" s="148">
        <v>1</v>
      </c>
      <c r="I418" s="149"/>
      <c r="J418" s="150">
        <f>ROUND(I418*H418,2)</f>
        <v>0</v>
      </c>
      <c r="K418" s="146" t="s">
        <v>142</v>
      </c>
      <c r="L418" s="31"/>
      <c r="M418" s="151" t="s">
        <v>1</v>
      </c>
      <c r="N418" s="152" t="s">
        <v>40</v>
      </c>
      <c r="P418" s="153">
        <f>O418*H418</f>
        <v>0</v>
      </c>
      <c r="Q418" s="153">
        <v>0</v>
      </c>
      <c r="R418" s="153">
        <f>Q418*H418</f>
        <v>0</v>
      </c>
      <c r="S418" s="153">
        <v>0</v>
      </c>
      <c r="T418" s="154">
        <f>S418*H418</f>
        <v>0</v>
      </c>
      <c r="AR418" s="155" t="s">
        <v>768</v>
      </c>
      <c r="AT418" s="155" t="s">
        <v>138</v>
      </c>
      <c r="AU418" s="155" t="s">
        <v>83</v>
      </c>
      <c r="AY418" s="16" t="s">
        <v>136</v>
      </c>
      <c r="BE418" s="156">
        <f>IF(N418="základní",J418,0)</f>
        <v>0</v>
      </c>
      <c r="BF418" s="156">
        <f>IF(N418="snížená",J418,0)</f>
        <v>0</v>
      </c>
      <c r="BG418" s="156">
        <f>IF(N418="zákl. přenesená",J418,0)</f>
        <v>0</v>
      </c>
      <c r="BH418" s="156">
        <f>IF(N418="sníž. přenesená",J418,0)</f>
        <v>0</v>
      </c>
      <c r="BI418" s="156">
        <f>IF(N418="nulová",J418,0)</f>
        <v>0</v>
      </c>
      <c r="BJ418" s="16" t="s">
        <v>80</v>
      </c>
      <c r="BK418" s="156">
        <f>ROUND(I418*H418,2)</f>
        <v>0</v>
      </c>
      <c r="BL418" s="16" t="s">
        <v>768</v>
      </c>
      <c r="BM418" s="155" t="s">
        <v>769</v>
      </c>
    </row>
    <row r="419" spans="2:65" s="1" customFormat="1" ht="16.5" customHeight="1">
      <c r="B419" s="143"/>
      <c r="C419" s="144" t="s">
        <v>770</v>
      </c>
      <c r="D419" s="144" t="s">
        <v>138</v>
      </c>
      <c r="E419" s="145" t="s">
        <v>771</v>
      </c>
      <c r="F419" s="146" t="s">
        <v>772</v>
      </c>
      <c r="G419" s="147" t="s">
        <v>773</v>
      </c>
      <c r="H419" s="148">
        <v>1</v>
      </c>
      <c r="I419" s="149"/>
      <c r="J419" s="150">
        <f>ROUND(I419*H419,2)</f>
        <v>0</v>
      </c>
      <c r="K419" s="146" t="s">
        <v>142</v>
      </c>
      <c r="L419" s="31"/>
      <c r="M419" s="151" t="s">
        <v>1</v>
      </c>
      <c r="N419" s="152" t="s">
        <v>40</v>
      </c>
      <c r="P419" s="153">
        <f>O419*H419</f>
        <v>0</v>
      </c>
      <c r="Q419" s="153">
        <v>0</v>
      </c>
      <c r="R419" s="153">
        <f>Q419*H419</f>
        <v>0</v>
      </c>
      <c r="S419" s="153">
        <v>0</v>
      </c>
      <c r="T419" s="154">
        <f>S419*H419</f>
        <v>0</v>
      </c>
      <c r="AR419" s="155" t="s">
        <v>768</v>
      </c>
      <c r="AT419" s="155" t="s">
        <v>138</v>
      </c>
      <c r="AU419" s="155" t="s">
        <v>83</v>
      </c>
      <c r="AY419" s="16" t="s">
        <v>136</v>
      </c>
      <c r="BE419" s="156">
        <f>IF(N419="základní",J419,0)</f>
        <v>0</v>
      </c>
      <c r="BF419" s="156">
        <f>IF(N419="snížená",J419,0)</f>
        <v>0</v>
      </c>
      <c r="BG419" s="156">
        <f>IF(N419="zákl. přenesená",J419,0)</f>
        <v>0</v>
      </c>
      <c r="BH419" s="156">
        <f>IF(N419="sníž. přenesená",J419,0)</f>
        <v>0</v>
      </c>
      <c r="BI419" s="156">
        <f>IF(N419="nulová",J419,0)</f>
        <v>0</v>
      </c>
      <c r="BJ419" s="16" t="s">
        <v>80</v>
      </c>
      <c r="BK419" s="156">
        <f>ROUND(I419*H419,2)</f>
        <v>0</v>
      </c>
      <c r="BL419" s="16" t="s">
        <v>768</v>
      </c>
      <c r="BM419" s="155" t="s">
        <v>774</v>
      </c>
    </row>
    <row r="420" spans="2:65" s="1" customFormat="1" ht="16.5" customHeight="1">
      <c r="B420" s="143"/>
      <c r="C420" s="144" t="s">
        <v>775</v>
      </c>
      <c r="D420" s="144" t="s">
        <v>138</v>
      </c>
      <c r="E420" s="145" t="s">
        <v>776</v>
      </c>
      <c r="F420" s="146" t="s">
        <v>777</v>
      </c>
      <c r="G420" s="147" t="s">
        <v>773</v>
      </c>
      <c r="H420" s="148">
        <v>1</v>
      </c>
      <c r="I420" s="149"/>
      <c r="J420" s="150">
        <f>ROUND(I420*H420,2)</f>
        <v>0</v>
      </c>
      <c r="K420" s="146" t="s">
        <v>142</v>
      </c>
      <c r="L420" s="31"/>
      <c r="M420" s="151" t="s">
        <v>1</v>
      </c>
      <c r="N420" s="152" t="s">
        <v>40</v>
      </c>
      <c r="P420" s="153">
        <f>O420*H420</f>
        <v>0</v>
      </c>
      <c r="Q420" s="153">
        <v>0</v>
      </c>
      <c r="R420" s="153">
        <f>Q420*H420</f>
        <v>0</v>
      </c>
      <c r="S420" s="153">
        <v>0</v>
      </c>
      <c r="T420" s="154">
        <f>S420*H420</f>
        <v>0</v>
      </c>
      <c r="AR420" s="155" t="s">
        <v>768</v>
      </c>
      <c r="AT420" s="155" t="s">
        <v>138</v>
      </c>
      <c r="AU420" s="155" t="s">
        <v>83</v>
      </c>
      <c r="AY420" s="16" t="s">
        <v>136</v>
      </c>
      <c r="BE420" s="156">
        <f>IF(N420="základní",J420,0)</f>
        <v>0</v>
      </c>
      <c r="BF420" s="156">
        <f>IF(N420="snížená",J420,0)</f>
        <v>0</v>
      </c>
      <c r="BG420" s="156">
        <f>IF(N420="zákl. přenesená",J420,0)</f>
        <v>0</v>
      </c>
      <c r="BH420" s="156">
        <f>IF(N420="sníž. přenesená",J420,0)</f>
        <v>0</v>
      </c>
      <c r="BI420" s="156">
        <f>IF(N420="nulová",J420,0)</f>
        <v>0</v>
      </c>
      <c r="BJ420" s="16" t="s">
        <v>80</v>
      </c>
      <c r="BK420" s="156">
        <f>ROUND(I420*H420,2)</f>
        <v>0</v>
      </c>
      <c r="BL420" s="16" t="s">
        <v>768</v>
      </c>
      <c r="BM420" s="155" t="s">
        <v>778</v>
      </c>
    </row>
    <row r="421" spans="2:65" s="1" customFormat="1" ht="16.5" customHeight="1">
      <c r="B421" s="143"/>
      <c r="C421" s="144" t="s">
        <v>779</v>
      </c>
      <c r="D421" s="144" t="s">
        <v>138</v>
      </c>
      <c r="E421" s="145" t="s">
        <v>780</v>
      </c>
      <c r="F421" s="146" t="s">
        <v>781</v>
      </c>
      <c r="G421" s="147" t="s">
        <v>773</v>
      </c>
      <c r="H421" s="148">
        <v>1</v>
      </c>
      <c r="I421" s="149"/>
      <c r="J421" s="150">
        <f>ROUND(I421*H421,2)</f>
        <v>0</v>
      </c>
      <c r="K421" s="146" t="s">
        <v>142</v>
      </c>
      <c r="L421" s="31"/>
      <c r="M421" s="151" t="s">
        <v>1</v>
      </c>
      <c r="N421" s="152" t="s">
        <v>40</v>
      </c>
      <c r="P421" s="153">
        <f>O421*H421</f>
        <v>0</v>
      </c>
      <c r="Q421" s="153">
        <v>0</v>
      </c>
      <c r="R421" s="153">
        <f>Q421*H421</f>
        <v>0</v>
      </c>
      <c r="S421" s="153">
        <v>0</v>
      </c>
      <c r="T421" s="154">
        <f>S421*H421</f>
        <v>0</v>
      </c>
      <c r="AR421" s="155" t="s">
        <v>768</v>
      </c>
      <c r="AT421" s="155" t="s">
        <v>138</v>
      </c>
      <c r="AU421" s="155" t="s">
        <v>83</v>
      </c>
      <c r="AY421" s="16" t="s">
        <v>136</v>
      </c>
      <c r="BE421" s="156">
        <f>IF(N421="základní",J421,0)</f>
        <v>0</v>
      </c>
      <c r="BF421" s="156">
        <f>IF(N421="snížená",J421,0)</f>
        <v>0</v>
      </c>
      <c r="BG421" s="156">
        <f>IF(N421="zákl. přenesená",J421,0)</f>
        <v>0</v>
      </c>
      <c r="BH421" s="156">
        <f>IF(N421="sníž. přenesená",J421,0)</f>
        <v>0</v>
      </c>
      <c r="BI421" s="156">
        <f>IF(N421="nulová",J421,0)</f>
        <v>0</v>
      </c>
      <c r="BJ421" s="16" t="s">
        <v>80</v>
      </c>
      <c r="BK421" s="156">
        <f>ROUND(I421*H421,2)</f>
        <v>0</v>
      </c>
      <c r="BL421" s="16" t="s">
        <v>768</v>
      </c>
      <c r="BM421" s="155" t="s">
        <v>782</v>
      </c>
    </row>
    <row r="422" spans="2:63" s="11" customFormat="1" ht="22.9" customHeight="1">
      <c r="B422" s="131"/>
      <c r="D422" s="132" t="s">
        <v>74</v>
      </c>
      <c r="E422" s="141" t="s">
        <v>783</v>
      </c>
      <c r="F422" s="141" t="s">
        <v>784</v>
      </c>
      <c r="I422" s="134"/>
      <c r="J422" s="142">
        <f>BK422</f>
        <v>0</v>
      </c>
      <c r="L422" s="131"/>
      <c r="M422" s="136"/>
      <c r="P422" s="137">
        <f>P423</f>
        <v>0</v>
      </c>
      <c r="R422" s="137">
        <f>R423</f>
        <v>0</v>
      </c>
      <c r="T422" s="138">
        <f>T423</f>
        <v>0</v>
      </c>
      <c r="AR422" s="132" t="s">
        <v>165</v>
      </c>
      <c r="AT422" s="139" t="s">
        <v>74</v>
      </c>
      <c r="AU422" s="139" t="s">
        <v>80</v>
      </c>
      <c r="AY422" s="132" t="s">
        <v>136</v>
      </c>
      <c r="BK422" s="140">
        <f>BK423</f>
        <v>0</v>
      </c>
    </row>
    <row r="423" spans="2:65" s="1" customFormat="1" ht="16.5" customHeight="1">
      <c r="B423" s="143"/>
      <c r="C423" s="144" t="s">
        <v>785</v>
      </c>
      <c r="D423" s="144" t="s">
        <v>138</v>
      </c>
      <c r="E423" s="145" t="s">
        <v>786</v>
      </c>
      <c r="F423" s="146" t="s">
        <v>784</v>
      </c>
      <c r="G423" s="147" t="s">
        <v>773</v>
      </c>
      <c r="H423" s="148">
        <v>1</v>
      </c>
      <c r="I423" s="149"/>
      <c r="J423" s="150">
        <f>ROUND(I423*H423,2)</f>
        <v>0</v>
      </c>
      <c r="K423" s="146" t="s">
        <v>142</v>
      </c>
      <c r="L423" s="31"/>
      <c r="M423" s="151" t="s">
        <v>1</v>
      </c>
      <c r="N423" s="152" t="s">
        <v>40</v>
      </c>
      <c r="P423" s="153">
        <f>O423*H423</f>
        <v>0</v>
      </c>
      <c r="Q423" s="153">
        <v>0</v>
      </c>
      <c r="R423" s="153">
        <f>Q423*H423</f>
        <v>0</v>
      </c>
      <c r="S423" s="153">
        <v>0</v>
      </c>
      <c r="T423" s="154">
        <f>S423*H423</f>
        <v>0</v>
      </c>
      <c r="AR423" s="155" t="s">
        <v>768</v>
      </c>
      <c r="AT423" s="155" t="s">
        <v>138</v>
      </c>
      <c r="AU423" s="155" t="s">
        <v>83</v>
      </c>
      <c r="AY423" s="16" t="s">
        <v>136</v>
      </c>
      <c r="BE423" s="156">
        <f>IF(N423="základní",J423,0)</f>
        <v>0</v>
      </c>
      <c r="BF423" s="156">
        <f>IF(N423="snížená",J423,0)</f>
        <v>0</v>
      </c>
      <c r="BG423" s="156">
        <f>IF(N423="zákl. přenesená",J423,0)</f>
        <v>0</v>
      </c>
      <c r="BH423" s="156">
        <f>IF(N423="sníž. přenesená",J423,0)</f>
        <v>0</v>
      </c>
      <c r="BI423" s="156">
        <f>IF(N423="nulová",J423,0)</f>
        <v>0</v>
      </c>
      <c r="BJ423" s="16" t="s">
        <v>80</v>
      </c>
      <c r="BK423" s="156">
        <f>ROUND(I423*H423,2)</f>
        <v>0</v>
      </c>
      <c r="BL423" s="16" t="s">
        <v>768</v>
      </c>
      <c r="BM423" s="155" t="s">
        <v>787</v>
      </c>
    </row>
    <row r="424" spans="2:63" s="11" customFormat="1" ht="22.9" customHeight="1">
      <c r="B424" s="131"/>
      <c r="D424" s="132" t="s">
        <v>74</v>
      </c>
      <c r="E424" s="141" t="s">
        <v>788</v>
      </c>
      <c r="F424" s="141" t="s">
        <v>789</v>
      </c>
      <c r="I424" s="134"/>
      <c r="J424" s="142">
        <f>BK424</f>
        <v>0</v>
      </c>
      <c r="L424" s="131"/>
      <c r="M424" s="136"/>
      <c r="P424" s="137">
        <f>SUM(P425:P426)</f>
        <v>0</v>
      </c>
      <c r="R424" s="137">
        <f>SUM(R425:R426)</f>
        <v>0</v>
      </c>
      <c r="T424" s="138">
        <f>SUM(T425:T426)</f>
        <v>0</v>
      </c>
      <c r="AR424" s="132" t="s">
        <v>165</v>
      </c>
      <c r="AT424" s="139" t="s">
        <v>74</v>
      </c>
      <c r="AU424" s="139" t="s">
        <v>80</v>
      </c>
      <c r="AY424" s="132" t="s">
        <v>136</v>
      </c>
      <c r="BK424" s="140">
        <f>SUM(BK425:BK426)</f>
        <v>0</v>
      </c>
    </row>
    <row r="425" spans="2:65" s="1" customFormat="1" ht="16.5" customHeight="1">
      <c r="B425" s="143"/>
      <c r="C425" s="144" t="s">
        <v>790</v>
      </c>
      <c r="D425" s="144" t="s">
        <v>138</v>
      </c>
      <c r="E425" s="145" t="s">
        <v>791</v>
      </c>
      <c r="F425" s="146" t="s">
        <v>792</v>
      </c>
      <c r="G425" s="147" t="s">
        <v>773</v>
      </c>
      <c r="H425" s="148">
        <v>1</v>
      </c>
      <c r="I425" s="149"/>
      <c r="J425" s="150">
        <f>ROUND(I425*H425,2)</f>
        <v>0</v>
      </c>
      <c r="K425" s="146" t="s">
        <v>1</v>
      </c>
      <c r="L425" s="31"/>
      <c r="M425" s="151" t="s">
        <v>1</v>
      </c>
      <c r="N425" s="152" t="s">
        <v>40</v>
      </c>
      <c r="P425" s="153">
        <f>O425*H425</f>
        <v>0</v>
      </c>
      <c r="Q425" s="153">
        <v>0</v>
      </c>
      <c r="R425" s="153">
        <f>Q425*H425</f>
        <v>0</v>
      </c>
      <c r="S425" s="153">
        <v>0</v>
      </c>
      <c r="T425" s="154">
        <f>S425*H425</f>
        <v>0</v>
      </c>
      <c r="AR425" s="155" t="s">
        <v>768</v>
      </c>
      <c r="AT425" s="155" t="s">
        <v>138</v>
      </c>
      <c r="AU425" s="155" t="s">
        <v>83</v>
      </c>
      <c r="AY425" s="16" t="s">
        <v>136</v>
      </c>
      <c r="BE425" s="156">
        <f>IF(N425="základní",J425,0)</f>
        <v>0</v>
      </c>
      <c r="BF425" s="156">
        <f>IF(N425="snížená",J425,0)</f>
        <v>0</v>
      </c>
      <c r="BG425" s="156">
        <f>IF(N425="zákl. přenesená",J425,0)</f>
        <v>0</v>
      </c>
      <c r="BH425" s="156">
        <f>IF(N425="sníž. přenesená",J425,0)</f>
        <v>0</v>
      </c>
      <c r="BI425" s="156">
        <f>IF(N425="nulová",J425,0)</f>
        <v>0</v>
      </c>
      <c r="BJ425" s="16" t="s">
        <v>80</v>
      </c>
      <c r="BK425" s="156">
        <f>ROUND(I425*H425,2)</f>
        <v>0</v>
      </c>
      <c r="BL425" s="16" t="s">
        <v>768</v>
      </c>
      <c r="BM425" s="155" t="s">
        <v>793</v>
      </c>
    </row>
    <row r="426" spans="2:65" s="1" customFormat="1" ht="16.5" customHeight="1">
      <c r="B426" s="143"/>
      <c r="C426" s="144" t="s">
        <v>794</v>
      </c>
      <c r="D426" s="144" t="s">
        <v>138</v>
      </c>
      <c r="E426" s="145" t="s">
        <v>795</v>
      </c>
      <c r="F426" s="146" t="s">
        <v>796</v>
      </c>
      <c r="G426" s="147" t="s">
        <v>773</v>
      </c>
      <c r="H426" s="148">
        <v>1</v>
      </c>
      <c r="I426" s="149"/>
      <c r="J426" s="150">
        <f>ROUND(I426*H426,2)</f>
        <v>0</v>
      </c>
      <c r="K426" s="146" t="s">
        <v>1</v>
      </c>
      <c r="L426" s="31"/>
      <c r="M426" s="189" t="s">
        <v>1</v>
      </c>
      <c r="N426" s="190" t="s">
        <v>40</v>
      </c>
      <c r="O426" s="191"/>
      <c r="P426" s="192">
        <f>O426*H426</f>
        <v>0</v>
      </c>
      <c r="Q426" s="192">
        <v>0</v>
      </c>
      <c r="R426" s="192">
        <f>Q426*H426</f>
        <v>0</v>
      </c>
      <c r="S426" s="192">
        <v>0</v>
      </c>
      <c r="T426" s="193">
        <f>S426*H426</f>
        <v>0</v>
      </c>
      <c r="AR426" s="155" t="s">
        <v>768</v>
      </c>
      <c r="AT426" s="155" t="s">
        <v>138</v>
      </c>
      <c r="AU426" s="155" t="s">
        <v>83</v>
      </c>
      <c r="AY426" s="16" t="s">
        <v>136</v>
      </c>
      <c r="BE426" s="156">
        <f>IF(N426="základní",J426,0)</f>
        <v>0</v>
      </c>
      <c r="BF426" s="156">
        <f>IF(N426="snížená",J426,0)</f>
        <v>0</v>
      </c>
      <c r="BG426" s="156">
        <f>IF(N426="zákl. přenesená",J426,0)</f>
        <v>0</v>
      </c>
      <c r="BH426" s="156">
        <f>IF(N426="sníž. přenesená",J426,0)</f>
        <v>0</v>
      </c>
      <c r="BI426" s="156">
        <f>IF(N426="nulová",J426,0)</f>
        <v>0</v>
      </c>
      <c r="BJ426" s="16" t="s">
        <v>80</v>
      </c>
      <c r="BK426" s="156">
        <f>ROUND(I426*H426,2)</f>
        <v>0</v>
      </c>
      <c r="BL426" s="16" t="s">
        <v>768</v>
      </c>
      <c r="BM426" s="155" t="s">
        <v>797</v>
      </c>
    </row>
    <row r="427" spans="2:12" s="1" customFormat="1" ht="6.95" customHeight="1">
      <c r="B427" s="43"/>
      <c r="C427" s="44"/>
      <c r="D427" s="44"/>
      <c r="E427" s="44"/>
      <c r="F427" s="44"/>
      <c r="G427" s="44"/>
      <c r="H427" s="44"/>
      <c r="I427" s="106"/>
      <c r="J427" s="44"/>
      <c r="K427" s="44"/>
      <c r="L427" s="31"/>
    </row>
  </sheetData>
  <autoFilter ref="C130:K426"/>
  <mergeCells count="6">
    <mergeCell ref="E123:H123"/>
    <mergeCell ref="L2:V2"/>
    <mergeCell ref="E7:H7"/>
    <mergeCell ref="E16:H16"/>
    <mergeCell ref="E25:H25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Fajfrová</dc:creator>
  <cp:keywords/>
  <dc:description/>
  <cp:lastModifiedBy>Ing. Michaela Mrklovská</cp:lastModifiedBy>
  <dcterms:created xsi:type="dcterms:W3CDTF">2019-03-11T06:48:10Z</dcterms:created>
  <dcterms:modified xsi:type="dcterms:W3CDTF">2019-05-06T12:57:44Z</dcterms:modified>
  <cp:category/>
  <cp:version/>
  <cp:contentType/>
  <cp:contentStatus/>
</cp:coreProperties>
</file>